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fmarcil\Documents\PHD\Article 3 SEA LEVEL\REVIEW SUBMISSION file\"/>
    </mc:Choice>
  </mc:AlternateContent>
  <bookViews>
    <workbookView xWindow="0" yWindow="0" windowWidth="28800" windowHeight="13410"/>
  </bookViews>
  <sheets>
    <sheet name="Land - flooding - sea levels" sheetId="1" r:id="rId1"/>
    <sheet name="ETopo1 hypsometry slopes" sheetId="5" r:id="rId2"/>
    <sheet name="hypsometric slope tests " sheetId="2" r:id="rId3"/>
    <sheet name="errors" sheetId="6" r:id="rId4"/>
    <sheet name="pearson " sheetId="4" r:id="rId5"/>
    <sheet name="Binned curves used for comparis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Q24" i="1"/>
  <c r="Q25" i="1"/>
  <c r="Q26" i="1"/>
  <c r="Q21" i="1"/>
  <c r="O22" i="1"/>
  <c r="O24" i="1"/>
  <c r="O25" i="1"/>
  <c r="O26" i="1"/>
  <c r="O21" i="1"/>
  <c r="L24" i="1" l="1"/>
  <c r="L22" i="1"/>
  <c r="L21" i="1"/>
  <c r="J24" i="1"/>
  <c r="J25" i="1"/>
  <c r="L25" i="1" s="1"/>
  <c r="J26" i="1"/>
  <c r="L26" i="1" s="1"/>
  <c r="J22" i="1"/>
  <c r="J21" i="1"/>
  <c r="F5" i="7" l="1"/>
  <c r="F9" i="7"/>
  <c r="F21" i="7"/>
  <c r="F25" i="7"/>
  <c r="F33" i="7"/>
  <c r="F37" i="7"/>
  <c r="F41" i="7"/>
  <c r="F53" i="7"/>
  <c r="E4" i="7"/>
  <c r="F4" i="7" s="1"/>
  <c r="E5" i="7"/>
  <c r="E6" i="7"/>
  <c r="F6" i="7" s="1"/>
  <c r="E7" i="7"/>
  <c r="F7" i="7" s="1"/>
  <c r="E8" i="7"/>
  <c r="F8" i="7" s="1"/>
  <c r="E9" i="7"/>
  <c r="E10" i="7"/>
  <c r="F10" i="7" s="1"/>
  <c r="E11" i="7"/>
  <c r="F11" i="7" s="1"/>
  <c r="E12" i="7"/>
  <c r="F12" i="7" s="1"/>
  <c r="E13" i="7"/>
  <c r="F13" i="7" s="1"/>
  <c r="E14" i="7"/>
  <c r="F14" i="7" s="1"/>
  <c r="E15" i="7"/>
  <c r="F15" i="7" s="1"/>
  <c r="E16" i="7"/>
  <c r="F16" i="7" s="1"/>
  <c r="E17" i="7"/>
  <c r="F17" i="7" s="1"/>
  <c r="E18" i="7"/>
  <c r="F18" i="7" s="1"/>
  <c r="E19" i="7"/>
  <c r="F19" i="7" s="1"/>
  <c r="E20" i="7"/>
  <c r="F20" i="7" s="1"/>
  <c r="E21" i="7"/>
  <c r="E22" i="7"/>
  <c r="F22" i="7" s="1"/>
  <c r="E23" i="7"/>
  <c r="F23" i="7" s="1"/>
  <c r="E24" i="7"/>
  <c r="F24" i="7" s="1"/>
  <c r="E25" i="7"/>
  <c r="E26" i="7"/>
  <c r="F26" i="7" s="1"/>
  <c r="E27" i="7"/>
  <c r="F27" i="7" s="1"/>
  <c r="E28" i="7"/>
  <c r="F28" i="7" s="1"/>
  <c r="E29" i="7"/>
  <c r="F29" i="7" s="1"/>
  <c r="E30" i="7"/>
  <c r="F30" i="7" s="1"/>
  <c r="E31" i="7"/>
  <c r="F31" i="7" s="1"/>
  <c r="E32" i="7"/>
  <c r="F32" i="7" s="1"/>
  <c r="E33" i="7"/>
  <c r="E34" i="7"/>
  <c r="F34" i="7" s="1"/>
  <c r="E35" i="7"/>
  <c r="F35" i="7" s="1"/>
  <c r="E36" i="7"/>
  <c r="F36" i="7" s="1"/>
  <c r="E37" i="7"/>
  <c r="E38" i="7"/>
  <c r="F38" i="7" s="1"/>
  <c r="E39" i="7"/>
  <c r="F39" i="7" s="1"/>
  <c r="E40" i="7"/>
  <c r="F40" i="7" s="1"/>
  <c r="E41" i="7"/>
  <c r="E42" i="7"/>
  <c r="F42" i="7" s="1"/>
  <c r="E43" i="7"/>
  <c r="F43" i="7" s="1"/>
  <c r="E44" i="7"/>
  <c r="F44" i="7" s="1"/>
  <c r="E45" i="7"/>
  <c r="F45" i="7" s="1"/>
  <c r="E46" i="7"/>
  <c r="F46" i="7" s="1"/>
  <c r="E47" i="7"/>
  <c r="F47" i="7" s="1"/>
  <c r="E48" i="7"/>
  <c r="F48" i="7" s="1"/>
  <c r="E49" i="7"/>
  <c r="F49" i="7" s="1"/>
  <c r="E50" i="7"/>
  <c r="F50" i="7" s="1"/>
  <c r="E51" i="7"/>
  <c r="F51" i="7" s="1"/>
  <c r="E52" i="7"/>
  <c r="F52" i="7" s="1"/>
  <c r="E53" i="7"/>
  <c r="E54" i="7"/>
  <c r="F54" i="7" s="1"/>
  <c r="E55" i="7"/>
  <c r="F55" i="7" s="1"/>
  <c r="E3" i="7"/>
  <c r="F3" i="7" s="1"/>
  <c r="AH4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3" i="5"/>
  <c r="E6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4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J17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3" i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4" i="2"/>
  <c r="I28" i="2"/>
  <c r="I29" i="2"/>
  <c r="I30" i="2"/>
  <c r="I31" i="2"/>
  <c r="I32" i="2"/>
  <c r="I33" i="2"/>
  <c r="I34" i="2"/>
  <c r="I35" i="2"/>
  <c r="I36" i="2"/>
  <c r="I37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N3" i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4" i="2"/>
  <c r="K28" i="2"/>
  <c r="K29" i="2"/>
  <c r="K30" i="2"/>
  <c r="K31" i="2"/>
  <c r="K32" i="2"/>
  <c r="K33" i="2"/>
  <c r="K34" i="2"/>
  <c r="K35" i="2"/>
  <c r="K36" i="2"/>
  <c r="K37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J5" i="2"/>
  <c r="J6" i="2"/>
  <c r="J7" i="2"/>
  <c r="J8" i="2"/>
  <c r="J9" i="2"/>
  <c r="J10" i="2"/>
  <c r="J11" i="2"/>
  <c r="J12" i="2"/>
  <c r="J13" i="2"/>
  <c r="J14" i="2"/>
  <c r="J15" i="2"/>
  <c r="J16" i="2"/>
  <c r="J18" i="2"/>
  <c r="J19" i="2"/>
  <c r="J20" i="2"/>
  <c r="J24" i="2"/>
  <c r="J28" i="2"/>
  <c r="J29" i="2"/>
  <c r="J30" i="2"/>
  <c r="J31" i="2"/>
  <c r="J32" i="2"/>
  <c r="J33" i="2"/>
  <c r="J34" i="2"/>
  <c r="J35" i="2"/>
  <c r="J36" i="2"/>
  <c r="J37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4" i="2"/>
  <c r="H25" i="2"/>
  <c r="K25" i="2" s="1"/>
  <c r="H21" i="2"/>
  <c r="K21" i="2" s="1"/>
  <c r="H38" i="2"/>
  <c r="I38" i="2" s="1"/>
  <c r="F38" i="2"/>
  <c r="J38" i="2" s="1"/>
  <c r="F21" i="2"/>
  <c r="J21" i="2" s="1"/>
  <c r="F39" i="2" l="1"/>
  <c r="F40" i="2" s="1"/>
  <c r="J40" i="2" s="1"/>
  <c r="H26" i="2"/>
  <c r="K26" i="2" s="1"/>
  <c r="H22" i="2"/>
  <c r="I22" i="2" s="1"/>
  <c r="I21" i="2"/>
  <c r="H39" i="2"/>
  <c r="F22" i="2"/>
  <c r="K38" i="2"/>
  <c r="I26" i="2"/>
  <c r="H27" i="2"/>
  <c r="I25" i="2"/>
  <c r="H3" i="4"/>
  <c r="G3" i="4"/>
  <c r="K22" i="2" l="1"/>
  <c r="F41" i="2"/>
  <c r="J41" i="2" s="1"/>
  <c r="J39" i="2"/>
  <c r="H23" i="2"/>
  <c r="I23" i="2" s="1"/>
  <c r="K27" i="2"/>
  <c r="I27" i="2"/>
  <c r="J22" i="2"/>
  <c r="F23" i="2"/>
  <c r="J23" i="2" s="1"/>
  <c r="I39" i="2"/>
  <c r="K39" i="2"/>
  <c r="H40" i="2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3" i="5"/>
  <c r="K23" i="2" l="1"/>
  <c r="K40" i="2"/>
  <c r="I40" i="2"/>
  <c r="H41" i="2"/>
  <c r="E4" i="2"/>
  <c r="K41" i="2" l="1"/>
  <c r="I41" i="2"/>
  <c r="H55" i="5"/>
  <c r="O55" i="5" s="1"/>
  <c r="H3" i="5"/>
  <c r="R3" i="5" s="1"/>
  <c r="H4" i="5"/>
  <c r="AA4" i="5" s="1"/>
  <c r="H5" i="5"/>
  <c r="L5" i="5" s="1"/>
  <c r="H6" i="5"/>
  <c r="AA6" i="5" s="1"/>
  <c r="H7" i="5"/>
  <c r="R7" i="5" s="1"/>
  <c r="H8" i="5"/>
  <c r="AA8" i="5" s="1"/>
  <c r="H9" i="5"/>
  <c r="R9" i="5" s="1"/>
  <c r="H10" i="5"/>
  <c r="AA10" i="5" s="1"/>
  <c r="H11" i="5"/>
  <c r="O11" i="5" s="1"/>
  <c r="H12" i="5"/>
  <c r="AA12" i="5" s="1"/>
  <c r="H13" i="5"/>
  <c r="R13" i="5" s="1"/>
  <c r="H14" i="5"/>
  <c r="AA14" i="5" s="1"/>
  <c r="H15" i="5"/>
  <c r="R15" i="5" s="1"/>
  <c r="H16" i="5"/>
  <c r="AA16" i="5" s="1"/>
  <c r="H17" i="5"/>
  <c r="O17" i="5" s="1"/>
  <c r="H18" i="5"/>
  <c r="L18" i="5" s="1"/>
  <c r="H19" i="5"/>
  <c r="O19" i="5" s="1"/>
  <c r="H20" i="5"/>
  <c r="AA20" i="5" s="1"/>
  <c r="H21" i="5"/>
  <c r="L21" i="5" s="1"/>
  <c r="H22" i="5"/>
  <c r="AA22" i="5" s="1"/>
  <c r="H23" i="5"/>
  <c r="R23" i="5" s="1"/>
  <c r="H24" i="5"/>
  <c r="AA24" i="5" s="1"/>
  <c r="H25" i="5"/>
  <c r="R25" i="5" s="1"/>
  <c r="H26" i="5"/>
  <c r="AA26" i="5" s="1"/>
  <c r="H27" i="5"/>
  <c r="AA27" i="5" s="1"/>
  <c r="H28" i="5"/>
  <c r="AA28" i="5" s="1"/>
  <c r="H29" i="5"/>
  <c r="O29" i="5" s="1"/>
  <c r="H30" i="5"/>
  <c r="AA30" i="5" s="1"/>
  <c r="H31" i="5"/>
  <c r="R31" i="5" s="1"/>
  <c r="H32" i="5"/>
  <c r="AA32" i="5" s="1"/>
  <c r="H33" i="5"/>
  <c r="R33" i="5" s="1"/>
  <c r="H34" i="5"/>
  <c r="AA34" i="5" s="1"/>
  <c r="H35" i="5"/>
  <c r="L35" i="5" s="1"/>
  <c r="H36" i="5"/>
  <c r="AA36" i="5" s="1"/>
  <c r="H37" i="5"/>
  <c r="H38" i="5"/>
  <c r="AA38" i="5" s="1"/>
  <c r="H39" i="5"/>
  <c r="R39" i="5" s="1"/>
  <c r="H40" i="5"/>
  <c r="AA40" i="5" s="1"/>
  <c r="H41" i="5"/>
  <c r="O41" i="5" s="1"/>
  <c r="H42" i="5"/>
  <c r="X42" i="5" s="1"/>
  <c r="H43" i="5"/>
  <c r="L43" i="5" s="1"/>
  <c r="H44" i="5"/>
  <c r="AA44" i="5" s="1"/>
  <c r="H45" i="5"/>
  <c r="R45" i="5" s="1"/>
  <c r="H46" i="5"/>
  <c r="AA46" i="5" s="1"/>
  <c r="H47" i="5"/>
  <c r="R47" i="5" s="1"/>
  <c r="H48" i="5"/>
  <c r="AA48" i="5" s="1"/>
  <c r="H49" i="5"/>
  <c r="R49" i="5" s="1"/>
  <c r="H50" i="5"/>
  <c r="R50" i="5" s="1"/>
  <c r="H51" i="5"/>
  <c r="O51" i="5" s="1"/>
  <c r="H52" i="5"/>
  <c r="AA52" i="5" s="1"/>
  <c r="H53" i="5"/>
  <c r="R53" i="5" s="1"/>
  <c r="H54" i="5"/>
  <c r="AA54" i="5" s="1"/>
  <c r="AE55" i="5"/>
  <c r="AB55" i="5"/>
  <c r="Y55" i="5"/>
  <c r="S55" i="5"/>
  <c r="P55" i="5"/>
  <c r="M55" i="5"/>
  <c r="AE54" i="5"/>
  <c r="AB54" i="5"/>
  <c r="Y54" i="5"/>
  <c r="S54" i="5"/>
  <c r="P54" i="5"/>
  <c r="M54" i="5"/>
  <c r="AE53" i="5"/>
  <c r="AB53" i="5"/>
  <c r="Y53" i="5"/>
  <c r="S53" i="5"/>
  <c r="P53" i="5"/>
  <c r="M53" i="5"/>
  <c r="AE52" i="5"/>
  <c r="AB52" i="5"/>
  <c r="Y52" i="5"/>
  <c r="S52" i="5"/>
  <c r="P52" i="5"/>
  <c r="M52" i="5"/>
  <c r="AE51" i="5"/>
  <c r="AB51" i="5"/>
  <c r="Y51" i="5"/>
  <c r="S51" i="5"/>
  <c r="P51" i="5"/>
  <c r="M51" i="5"/>
  <c r="AE50" i="5"/>
  <c r="AB50" i="5"/>
  <c r="Y50" i="5"/>
  <c r="S50" i="5"/>
  <c r="P50" i="5"/>
  <c r="M50" i="5"/>
  <c r="AE49" i="5"/>
  <c r="AB49" i="5"/>
  <c r="Y49" i="5"/>
  <c r="S49" i="5"/>
  <c r="P49" i="5"/>
  <c r="M49" i="5"/>
  <c r="AE48" i="5"/>
  <c r="AB48" i="5"/>
  <c r="Y48" i="5"/>
  <c r="S48" i="5"/>
  <c r="P48" i="5"/>
  <c r="M48" i="5"/>
  <c r="AE47" i="5"/>
  <c r="AB47" i="5"/>
  <c r="Y47" i="5"/>
  <c r="S47" i="5"/>
  <c r="P47" i="5"/>
  <c r="M47" i="5"/>
  <c r="AE46" i="5"/>
  <c r="AB46" i="5"/>
  <c r="Y46" i="5"/>
  <c r="S46" i="5"/>
  <c r="P46" i="5"/>
  <c r="M46" i="5"/>
  <c r="AE45" i="5"/>
  <c r="AB45" i="5"/>
  <c r="Y45" i="5"/>
  <c r="S45" i="5"/>
  <c r="P45" i="5"/>
  <c r="M45" i="5"/>
  <c r="AE44" i="5"/>
  <c r="AB44" i="5"/>
  <c r="Y44" i="5"/>
  <c r="S44" i="5"/>
  <c r="P44" i="5"/>
  <c r="M44" i="5"/>
  <c r="AE43" i="5"/>
  <c r="AB43" i="5"/>
  <c r="Y43" i="5"/>
  <c r="S43" i="5"/>
  <c r="P43" i="5"/>
  <c r="M43" i="5"/>
  <c r="AE42" i="5"/>
  <c r="AB42" i="5"/>
  <c r="Y42" i="5"/>
  <c r="S42" i="5"/>
  <c r="P42" i="5"/>
  <c r="M42" i="5"/>
  <c r="AE41" i="5"/>
  <c r="AB41" i="5"/>
  <c r="Y41" i="5"/>
  <c r="S41" i="5"/>
  <c r="P41" i="5"/>
  <c r="M41" i="5"/>
  <c r="AE40" i="5"/>
  <c r="AB40" i="5"/>
  <c r="Y40" i="5"/>
  <c r="S40" i="5"/>
  <c r="P40" i="5"/>
  <c r="M40" i="5"/>
  <c r="AE39" i="5"/>
  <c r="AB39" i="5"/>
  <c r="Y39" i="5"/>
  <c r="S39" i="5"/>
  <c r="P39" i="5"/>
  <c r="M39" i="5"/>
  <c r="AE38" i="5"/>
  <c r="AB38" i="5"/>
  <c r="Y38" i="5"/>
  <c r="S38" i="5"/>
  <c r="P38" i="5"/>
  <c r="M38" i="5"/>
  <c r="AE37" i="5"/>
  <c r="AB37" i="5"/>
  <c r="Y37" i="5"/>
  <c r="S37" i="5"/>
  <c r="P37" i="5"/>
  <c r="M37" i="5"/>
  <c r="AE36" i="5"/>
  <c r="AB36" i="5"/>
  <c r="Y36" i="5"/>
  <c r="S36" i="5"/>
  <c r="P36" i="5"/>
  <c r="M36" i="5"/>
  <c r="AE35" i="5"/>
  <c r="AB35" i="5"/>
  <c r="Y35" i="5"/>
  <c r="S35" i="5"/>
  <c r="P35" i="5"/>
  <c r="M35" i="5"/>
  <c r="AE34" i="5"/>
  <c r="AB34" i="5"/>
  <c r="Y34" i="5"/>
  <c r="S34" i="5"/>
  <c r="P34" i="5"/>
  <c r="M34" i="5"/>
  <c r="AE33" i="5"/>
  <c r="AB33" i="5"/>
  <c r="Y33" i="5"/>
  <c r="S33" i="5"/>
  <c r="P33" i="5"/>
  <c r="M33" i="5"/>
  <c r="AE32" i="5"/>
  <c r="AB32" i="5"/>
  <c r="Y32" i="5"/>
  <c r="S32" i="5"/>
  <c r="P32" i="5"/>
  <c r="M32" i="5"/>
  <c r="AE31" i="5"/>
  <c r="AB31" i="5"/>
  <c r="Y31" i="5"/>
  <c r="S31" i="5"/>
  <c r="P31" i="5"/>
  <c r="M31" i="5"/>
  <c r="AE30" i="5"/>
  <c r="AB30" i="5"/>
  <c r="Y30" i="5"/>
  <c r="S30" i="5"/>
  <c r="P30" i="5"/>
  <c r="M30" i="5"/>
  <c r="AE29" i="5"/>
  <c r="AB29" i="5"/>
  <c r="Y29" i="5"/>
  <c r="S29" i="5"/>
  <c r="P29" i="5"/>
  <c r="M29" i="5"/>
  <c r="AE28" i="5"/>
  <c r="AB28" i="5"/>
  <c r="Y28" i="5"/>
  <c r="S28" i="5"/>
  <c r="P28" i="5"/>
  <c r="M28" i="5"/>
  <c r="AE27" i="5"/>
  <c r="AB27" i="5"/>
  <c r="Y27" i="5"/>
  <c r="S27" i="5"/>
  <c r="P27" i="5"/>
  <c r="M27" i="5"/>
  <c r="AE26" i="5"/>
  <c r="AB26" i="5"/>
  <c r="Y26" i="5"/>
  <c r="S26" i="5"/>
  <c r="P26" i="5"/>
  <c r="M26" i="5"/>
  <c r="AE25" i="5"/>
  <c r="AB25" i="5"/>
  <c r="Y25" i="5"/>
  <c r="S25" i="5"/>
  <c r="P25" i="5"/>
  <c r="M25" i="5"/>
  <c r="AE24" i="5"/>
  <c r="AB24" i="5"/>
  <c r="Y24" i="5"/>
  <c r="S24" i="5"/>
  <c r="P24" i="5"/>
  <c r="M24" i="5"/>
  <c r="AE23" i="5"/>
  <c r="AB23" i="5"/>
  <c r="Y23" i="5"/>
  <c r="S23" i="5"/>
  <c r="P23" i="5"/>
  <c r="M23" i="5"/>
  <c r="AE22" i="5"/>
  <c r="AB22" i="5"/>
  <c r="Y22" i="5"/>
  <c r="S22" i="5"/>
  <c r="P22" i="5"/>
  <c r="M22" i="5"/>
  <c r="AE21" i="5"/>
  <c r="AB21" i="5"/>
  <c r="Y21" i="5"/>
  <c r="S21" i="5"/>
  <c r="P21" i="5"/>
  <c r="M21" i="5"/>
  <c r="AE20" i="5"/>
  <c r="AB20" i="5"/>
  <c r="Y20" i="5"/>
  <c r="S20" i="5"/>
  <c r="P20" i="5"/>
  <c r="M20" i="5"/>
  <c r="AE19" i="5"/>
  <c r="AB19" i="5"/>
  <c r="Y19" i="5"/>
  <c r="S19" i="5"/>
  <c r="P19" i="5"/>
  <c r="M19" i="5"/>
  <c r="AE18" i="5"/>
  <c r="AB18" i="5"/>
  <c r="Y18" i="5"/>
  <c r="S18" i="5"/>
  <c r="P18" i="5"/>
  <c r="M18" i="5"/>
  <c r="AE17" i="5"/>
  <c r="AB17" i="5"/>
  <c r="Y17" i="5"/>
  <c r="S17" i="5"/>
  <c r="P17" i="5"/>
  <c r="M17" i="5"/>
  <c r="AE16" i="5"/>
  <c r="AB16" i="5"/>
  <c r="Y16" i="5"/>
  <c r="S16" i="5"/>
  <c r="P16" i="5"/>
  <c r="M16" i="5"/>
  <c r="AE15" i="5"/>
  <c r="AB15" i="5"/>
  <c r="Y15" i="5"/>
  <c r="S15" i="5"/>
  <c r="P15" i="5"/>
  <c r="M15" i="5"/>
  <c r="AE14" i="5"/>
  <c r="AB14" i="5"/>
  <c r="Y14" i="5"/>
  <c r="S14" i="5"/>
  <c r="P14" i="5"/>
  <c r="M14" i="5"/>
  <c r="AE13" i="5"/>
  <c r="AB13" i="5"/>
  <c r="Y13" i="5"/>
  <c r="S13" i="5"/>
  <c r="P13" i="5"/>
  <c r="M13" i="5"/>
  <c r="AE12" i="5"/>
  <c r="AB12" i="5"/>
  <c r="Y12" i="5"/>
  <c r="S12" i="5"/>
  <c r="P12" i="5"/>
  <c r="M12" i="5"/>
  <c r="AE11" i="5"/>
  <c r="AB11" i="5"/>
  <c r="Y11" i="5"/>
  <c r="S11" i="5"/>
  <c r="P11" i="5"/>
  <c r="M11" i="5"/>
  <c r="B11" i="5"/>
  <c r="AE10" i="5"/>
  <c r="AB10" i="5"/>
  <c r="Y10" i="5"/>
  <c r="S10" i="5"/>
  <c r="P10" i="5"/>
  <c r="M10" i="5"/>
  <c r="D10" i="5"/>
  <c r="C10" i="5"/>
  <c r="B10" i="5"/>
  <c r="AE9" i="5"/>
  <c r="AB9" i="5"/>
  <c r="Y9" i="5"/>
  <c r="S9" i="5"/>
  <c r="P9" i="5"/>
  <c r="M9" i="5"/>
  <c r="D9" i="5"/>
  <c r="C9" i="5"/>
  <c r="B9" i="5"/>
  <c r="AE8" i="5"/>
  <c r="AB8" i="5"/>
  <c r="Y8" i="5"/>
  <c r="S8" i="5"/>
  <c r="P8" i="5"/>
  <c r="M8" i="5"/>
  <c r="AE7" i="5"/>
  <c r="AB7" i="5"/>
  <c r="Y7" i="5"/>
  <c r="S7" i="5"/>
  <c r="P7" i="5"/>
  <c r="M7" i="5"/>
  <c r="AE6" i="5"/>
  <c r="AB6" i="5"/>
  <c r="Y6" i="5"/>
  <c r="S6" i="5"/>
  <c r="P6" i="5"/>
  <c r="M6" i="5"/>
  <c r="AE5" i="5"/>
  <c r="AB5" i="5"/>
  <c r="Y5" i="5"/>
  <c r="S5" i="5"/>
  <c r="P5" i="5"/>
  <c r="M5" i="5"/>
  <c r="AE4" i="5"/>
  <c r="AB4" i="5"/>
  <c r="Y4" i="5"/>
  <c r="S4" i="5"/>
  <c r="P4" i="5"/>
  <c r="M4" i="5"/>
  <c r="AE3" i="5"/>
  <c r="AB3" i="5"/>
  <c r="Y3" i="5"/>
  <c r="S3" i="5"/>
  <c r="P3" i="5"/>
  <c r="M3" i="5"/>
  <c r="L34" i="5" l="1"/>
  <c r="O27" i="5"/>
  <c r="R52" i="5"/>
  <c r="R42" i="5"/>
  <c r="X50" i="5"/>
  <c r="X34" i="5"/>
  <c r="L55" i="5"/>
  <c r="R4" i="5"/>
  <c r="U25" i="5"/>
  <c r="L16" i="5"/>
  <c r="X10" i="5"/>
  <c r="L31" i="5"/>
  <c r="L10" i="5"/>
  <c r="R36" i="5"/>
  <c r="X26" i="5"/>
  <c r="AA23" i="5"/>
  <c r="O47" i="5"/>
  <c r="R26" i="5"/>
  <c r="X18" i="5"/>
  <c r="L47" i="5"/>
  <c r="O23" i="5"/>
  <c r="O39" i="5"/>
  <c r="R20" i="5"/>
  <c r="L50" i="5"/>
  <c r="O31" i="5"/>
  <c r="R10" i="5"/>
  <c r="AA50" i="5"/>
  <c r="O6" i="5"/>
  <c r="U40" i="5"/>
  <c r="U8" i="5"/>
  <c r="X14" i="5"/>
  <c r="AA43" i="5"/>
  <c r="L14" i="5"/>
  <c r="O46" i="5"/>
  <c r="R40" i="5"/>
  <c r="R24" i="5"/>
  <c r="R8" i="5"/>
  <c r="U33" i="5"/>
  <c r="X54" i="5"/>
  <c r="X32" i="5"/>
  <c r="AA42" i="5"/>
  <c r="AA19" i="5"/>
  <c r="L46" i="5"/>
  <c r="L30" i="5"/>
  <c r="O43" i="5"/>
  <c r="O22" i="5"/>
  <c r="R54" i="5"/>
  <c r="R38" i="5"/>
  <c r="R22" i="5"/>
  <c r="R6" i="5"/>
  <c r="U32" i="5"/>
  <c r="X30" i="5"/>
  <c r="X8" i="5"/>
  <c r="AA39" i="5"/>
  <c r="AA18" i="5"/>
  <c r="L8" i="5"/>
  <c r="X48" i="5"/>
  <c r="X6" i="5"/>
  <c r="AA11" i="5"/>
  <c r="L42" i="5"/>
  <c r="L26" i="5"/>
  <c r="L6" i="5"/>
  <c r="O38" i="5"/>
  <c r="O15" i="5"/>
  <c r="R34" i="5"/>
  <c r="R18" i="5"/>
  <c r="U55" i="5"/>
  <c r="U24" i="5"/>
  <c r="X46" i="5"/>
  <c r="X24" i="5"/>
  <c r="AA55" i="5"/>
  <c r="L27" i="5"/>
  <c r="AA35" i="5"/>
  <c r="L39" i="5"/>
  <c r="L24" i="5"/>
  <c r="O35" i="5"/>
  <c r="O14" i="5"/>
  <c r="R48" i="5"/>
  <c r="R32" i="5"/>
  <c r="R16" i="5"/>
  <c r="U49" i="5"/>
  <c r="U17" i="5"/>
  <c r="X22" i="5"/>
  <c r="AA51" i="5"/>
  <c r="AA31" i="5"/>
  <c r="AA7" i="5"/>
  <c r="L54" i="5"/>
  <c r="L38" i="5"/>
  <c r="L22" i="5"/>
  <c r="O54" i="5"/>
  <c r="R46" i="5"/>
  <c r="R30" i="5"/>
  <c r="R14" i="5"/>
  <c r="U48" i="5"/>
  <c r="U16" i="5"/>
  <c r="X40" i="5"/>
  <c r="L51" i="5"/>
  <c r="O30" i="5"/>
  <c r="O7" i="5"/>
  <c r="R44" i="5"/>
  <c r="R28" i="5"/>
  <c r="R12" i="5"/>
  <c r="U41" i="5"/>
  <c r="U9" i="5"/>
  <c r="X38" i="5"/>
  <c r="X16" i="5"/>
  <c r="AA47" i="5"/>
  <c r="AG37" i="5"/>
  <c r="AD37" i="5"/>
  <c r="AJ37" i="5"/>
  <c r="AG51" i="5"/>
  <c r="AJ51" i="5"/>
  <c r="AD51" i="5"/>
  <c r="AG43" i="5"/>
  <c r="AJ43" i="5"/>
  <c r="AD43" i="5"/>
  <c r="AG35" i="5"/>
  <c r="AJ35" i="5"/>
  <c r="AD35" i="5"/>
  <c r="AG27" i="5"/>
  <c r="AJ27" i="5"/>
  <c r="AD27" i="5"/>
  <c r="AG19" i="5"/>
  <c r="AJ19" i="5"/>
  <c r="AD19" i="5"/>
  <c r="AG11" i="5"/>
  <c r="AJ11" i="5"/>
  <c r="AD11" i="5"/>
  <c r="AG3" i="5"/>
  <c r="AJ3" i="5"/>
  <c r="AD3" i="5"/>
  <c r="L3" i="5"/>
  <c r="L49" i="5"/>
  <c r="L41" i="5"/>
  <c r="L33" i="5"/>
  <c r="O53" i="5"/>
  <c r="O45" i="5"/>
  <c r="O37" i="5"/>
  <c r="O21" i="5"/>
  <c r="O13" i="5"/>
  <c r="O5" i="5"/>
  <c r="U47" i="5"/>
  <c r="U39" i="5"/>
  <c r="U31" i="5"/>
  <c r="U23" i="5"/>
  <c r="U15" i="5"/>
  <c r="U7" i="5"/>
  <c r="X52" i="5"/>
  <c r="X44" i="5"/>
  <c r="X36" i="5"/>
  <c r="X28" i="5"/>
  <c r="X20" i="5"/>
  <c r="X12" i="5"/>
  <c r="X4" i="5"/>
  <c r="AA49" i="5"/>
  <c r="AA41" i="5"/>
  <c r="AA33" i="5"/>
  <c r="AA25" i="5"/>
  <c r="AA17" i="5"/>
  <c r="AA9" i="5"/>
  <c r="AJ50" i="5"/>
  <c r="AD50" i="5"/>
  <c r="AG50" i="5"/>
  <c r="AG42" i="5"/>
  <c r="AJ42" i="5"/>
  <c r="AD42" i="5"/>
  <c r="AJ34" i="5"/>
  <c r="AD34" i="5"/>
  <c r="AG34" i="5"/>
  <c r="AJ26" i="5"/>
  <c r="AG26" i="5"/>
  <c r="AD26" i="5"/>
  <c r="AJ18" i="5"/>
  <c r="AD18" i="5"/>
  <c r="AG18" i="5"/>
  <c r="AJ10" i="5"/>
  <c r="AD10" i="5"/>
  <c r="AG10" i="5"/>
  <c r="AD55" i="5"/>
  <c r="AJ55" i="5"/>
  <c r="AG55" i="5"/>
  <c r="L48" i="5"/>
  <c r="L40" i="5"/>
  <c r="L32" i="5"/>
  <c r="L23" i="5"/>
  <c r="L15" i="5"/>
  <c r="L7" i="5"/>
  <c r="O52" i="5"/>
  <c r="O44" i="5"/>
  <c r="O36" i="5"/>
  <c r="O28" i="5"/>
  <c r="O20" i="5"/>
  <c r="O12" i="5"/>
  <c r="O4" i="5"/>
  <c r="R41" i="5"/>
  <c r="R17" i="5"/>
  <c r="U54" i="5"/>
  <c r="U46" i="5"/>
  <c r="U38" i="5"/>
  <c r="U30" i="5"/>
  <c r="U22" i="5"/>
  <c r="U14" i="5"/>
  <c r="U6" i="5"/>
  <c r="X51" i="5"/>
  <c r="X43" i="5"/>
  <c r="X35" i="5"/>
  <c r="X27" i="5"/>
  <c r="X19" i="5"/>
  <c r="X11" i="5"/>
  <c r="AA3" i="5"/>
  <c r="AG29" i="5"/>
  <c r="AJ29" i="5"/>
  <c r="AD29" i="5"/>
  <c r="AJ49" i="5"/>
  <c r="AD49" i="5"/>
  <c r="AG49" i="5"/>
  <c r="AJ33" i="5"/>
  <c r="AD33" i="5"/>
  <c r="AG33" i="5"/>
  <c r="AD25" i="5"/>
  <c r="AJ25" i="5"/>
  <c r="AG25" i="5"/>
  <c r="L25" i="5"/>
  <c r="AD9" i="5"/>
  <c r="AJ9" i="5"/>
  <c r="AG9" i="5"/>
  <c r="U53" i="5"/>
  <c r="U45" i="5"/>
  <c r="U37" i="5"/>
  <c r="U29" i="5"/>
  <c r="U21" i="5"/>
  <c r="U13" i="5"/>
  <c r="U5" i="5"/>
  <c r="AA15" i="5"/>
  <c r="AJ48" i="5"/>
  <c r="AD48" i="5"/>
  <c r="AG48" i="5"/>
  <c r="AJ40" i="5"/>
  <c r="AD40" i="5"/>
  <c r="AG40" i="5"/>
  <c r="AJ32" i="5"/>
  <c r="AD32" i="5"/>
  <c r="AG32" i="5"/>
  <c r="AJ24" i="5"/>
  <c r="AD24" i="5"/>
  <c r="AG24" i="5"/>
  <c r="AJ16" i="5"/>
  <c r="AD16" i="5"/>
  <c r="AG16" i="5"/>
  <c r="AJ8" i="5"/>
  <c r="AD8" i="5"/>
  <c r="AG8" i="5"/>
  <c r="L13" i="5"/>
  <c r="O50" i="5"/>
  <c r="O42" i="5"/>
  <c r="O34" i="5"/>
  <c r="O26" i="5"/>
  <c r="O18" i="5"/>
  <c r="O10" i="5"/>
  <c r="R55" i="5"/>
  <c r="U52" i="5"/>
  <c r="U44" i="5"/>
  <c r="U36" i="5"/>
  <c r="U28" i="5"/>
  <c r="U20" i="5"/>
  <c r="U12" i="5"/>
  <c r="U4" i="5"/>
  <c r="X49" i="5"/>
  <c r="X41" i="5"/>
  <c r="X33" i="5"/>
  <c r="X25" i="5"/>
  <c r="X17" i="5"/>
  <c r="X9" i="5"/>
  <c r="AG21" i="5"/>
  <c r="AD21" i="5"/>
  <c r="AJ21" i="5"/>
  <c r="AD39" i="5"/>
  <c r="AJ39" i="5"/>
  <c r="AG39" i="5"/>
  <c r="AD15" i="5"/>
  <c r="AG15" i="5"/>
  <c r="AJ15" i="5"/>
  <c r="L53" i="5"/>
  <c r="L29" i="5"/>
  <c r="L12" i="5"/>
  <c r="U51" i="5"/>
  <c r="X3" i="5"/>
  <c r="AA13" i="5"/>
  <c r="AG5" i="5"/>
  <c r="AJ5" i="5"/>
  <c r="AD5" i="5"/>
  <c r="AD41" i="5"/>
  <c r="AJ41" i="5"/>
  <c r="AG41" i="5"/>
  <c r="AJ17" i="5"/>
  <c r="AD17" i="5"/>
  <c r="AG17" i="5"/>
  <c r="AD47" i="5"/>
  <c r="AG47" i="5"/>
  <c r="AJ47" i="5"/>
  <c r="AD31" i="5"/>
  <c r="AG31" i="5"/>
  <c r="AJ31" i="5"/>
  <c r="AD23" i="5"/>
  <c r="AJ23" i="5"/>
  <c r="AG23" i="5"/>
  <c r="AD7" i="5"/>
  <c r="AJ7" i="5"/>
  <c r="AG7" i="5"/>
  <c r="L45" i="5"/>
  <c r="L37" i="5"/>
  <c r="L20" i="5"/>
  <c r="L4" i="5"/>
  <c r="O49" i="5"/>
  <c r="O33" i="5"/>
  <c r="O25" i="5"/>
  <c r="O9" i="5"/>
  <c r="U43" i="5"/>
  <c r="U35" i="5"/>
  <c r="U27" i="5"/>
  <c r="U19" i="5"/>
  <c r="U11" i="5"/>
  <c r="AA53" i="5"/>
  <c r="AA45" i="5"/>
  <c r="AA37" i="5"/>
  <c r="AA29" i="5"/>
  <c r="AA21" i="5"/>
  <c r="AA5" i="5"/>
  <c r="AG54" i="5"/>
  <c r="AJ54" i="5"/>
  <c r="AD54" i="5"/>
  <c r="AD46" i="5"/>
  <c r="AG46" i="5"/>
  <c r="AJ46" i="5"/>
  <c r="AG38" i="5"/>
  <c r="AJ38" i="5"/>
  <c r="AD38" i="5"/>
  <c r="AD30" i="5"/>
  <c r="AG30" i="5"/>
  <c r="AJ30" i="5"/>
  <c r="AG22" i="5"/>
  <c r="AJ22" i="5"/>
  <c r="AD22" i="5"/>
  <c r="AG14" i="5"/>
  <c r="AD14" i="5"/>
  <c r="AJ14" i="5"/>
  <c r="AD6" i="5"/>
  <c r="AG6" i="5"/>
  <c r="AJ6" i="5"/>
  <c r="L52" i="5"/>
  <c r="L44" i="5"/>
  <c r="L36" i="5"/>
  <c r="L28" i="5"/>
  <c r="L19" i="5"/>
  <c r="L11" i="5"/>
  <c r="O3" i="5"/>
  <c r="O48" i="5"/>
  <c r="O40" i="5"/>
  <c r="O32" i="5"/>
  <c r="O24" i="5"/>
  <c r="O16" i="5"/>
  <c r="O8" i="5"/>
  <c r="R37" i="5"/>
  <c r="R29" i="5"/>
  <c r="R21" i="5"/>
  <c r="R5" i="5"/>
  <c r="U50" i="5"/>
  <c r="U42" i="5"/>
  <c r="U34" i="5"/>
  <c r="U26" i="5"/>
  <c r="U18" i="5"/>
  <c r="U10" i="5"/>
  <c r="X55" i="5"/>
  <c r="X47" i="5"/>
  <c r="X39" i="5"/>
  <c r="X31" i="5"/>
  <c r="X23" i="5"/>
  <c r="X15" i="5"/>
  <c r="X7" i="5"/>
  <c r="AG45" i="5"/>
  <c r="AD45" i="5"/>
  <c r="AJ45" i="5"/>
  <c r="AG53" i="5"/>
  <c r="AJ53" i="5"/>
  <c r="AD53" i="5"/>
  <c r="AG13" i="5"/>
  <c r="AD13" i="5"/>
  <c r="AJ13" i="5"/>
  <c r="AG52" i="5"/>
  <c r="AJ52" i="5"/>
  <c r="AD52" i="5"/>
  <c r="AG44" i="5"/>
  <c r="AJ44" i="5"/>
  <c r="AD44" i="5"/>
  <c r="AG36" i="5"/>
  <c r="AJ36" i="5"/>
  <c r="AD36" i="5"/>
  <c r="AG28" i="5"/>
  <c r="AJ28" i="5"/>
  <c r="AD28" i="5"/>
  <c r="AG20" i="5"/>
  <c r="AJ20" i="5"/>
  <c r="AD20" i="5"/>
  <c r="AG12" i="5"/>
  <c r="AJ12" i="5"/>
  <c r="AD12" i="5"/>
  <c r="AG4" i="5"/>
  <c r="AJ4" i="5"/>
  <c r="AD4" i="5"/>
  <c r="L17" i="5"/>
  <c r="L9" i="5"/>
  <c r="R51" i="5"/>
  <c r="R43" i="5"/>
  <c r="R35" i="5"/>
  <c r="R27" i="5"/>
  <c r="R19" i="5"/>
  <c r="R11" i="5"/>
  <c r="U3" i="5"/>
  <c r="X53" i="5"/>
  <c r="X45" i="5"/>
  <c r="X37" i="5"/>
  <c r="X29" i="5"/>
  <c r="X21" i="5"/>
  <c r="X13" i="5"/>
  <c r="X5" i="5"/>
  <c r="K4" i="2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P3" i="1"/>
  <c r="R3" i="1" s="1"/>
  <c r="I4" i="2"/>
  <c r="F25" i="2"/>
  <c r="J25" i="2" s="1"/>
  <c r="E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F26" i="2" l="1"/>
  <c r="J26" i="2" l="1"/>
  <c r="F27" i="2"/>
  <c r="J27" i="2" s="1"/>
  <c r="G21" i="2"/>
  <c r="G25" i="2" l="1"/>
  <c r="G39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4" i="2"/>
  <c r="G29" i="2"/>
  <c r="G30" i="2"/>
  <c r="G31" i="2"/>
  <c r="G32" i="2"/>
  <c r="G33" i="2"/>
  <c r="G34" i="2"/>
  <c r="G35" i="2"/>
  <c r="G36" i="2"/>
  <c r="G37" i="2"/>
  <c r="G42" i="2"/>
  <c r="G46" i="2"/>
  <c r="G47" i="2"/>
  <c r="G48" i="2"/>
  <c r="G49" i="2"/>
  <c r="G50" i="2"/>
  <c r="G51" i="2"/>
  <c r="G52" i="2"/>
  <c r="G53" i="2"/>
  <c r="G54" i="2"/>
  <c r="G55" i="2"/>
  <c r="G56" i="2"/>
  <c r="G4" i="2"/>
  <c r="G40" i="2" l="1"/>
  <c r="G41" i="2"/>
  <c r="G38" i="2"/>
  <c r="G43" i="2"/>
  <c r="G23" i="2" l="1"/>
  <c r="G22" i="2"/>
  <c r="G26" i="2"/>
  <c r="G44" i="2"/>
  <c r="G45" i="2"/>
  <c r="G27" i="2" l="1"/>
  <c r="G28" i="2"/>
</calcChain>
</file>

<file path=xl/sharedStrings.xml><?xml version="1.0" encoding="utf-8"?>
<sst xmlns="http://schemas.openxmlformats.org/spreadsheetml/2006/main" count="150" uniqueCount="82">
  <si>
    <t xml:space="preserve">Age </t>
  </si>
  <si>
    <t>(Ma)</t>
  </si>
  <si>
    <t xml:space="preserve">CEED LAND _ Modern land </t>
  </si>
  <si>
    <t xml:space="preserve">Exposed land </t>
  </si>
  <si>
    <t xml:space="preserve">continental flooding </t>
  </si>
  <si>
    <t xml:space="preserve">modern-land flooding </t>
  </si>
  <si>
    <t>relative in m</t>
  </si>
  <si>
    <t xml:space="preserve"> m</t>
  </si>
  <si>
    <t>Continental flooding relative to present</t>
  </si>
  <si>
    <t>km/106km2</t>
  </si>
  <si>
    <t>Pearson 400-0</t>
  </si>
  <si>
    <t xml:space="preserve">C sl </t>
  </si>
  <si>
    <t xml:space="preserve">ML sl </t>
  </si>
  <si>
    <t>africa based Pangea</t>
  </si>
  <si>
    <t xml:space="preserve">africa Based Pangea slope </t>
  </si>
  <si>
    <t>ETOPO Verard 2017</t>
  </si>
  <si>
    <t>Australia based Pangea</t>
  </si>
  <si>
    <t xml:space="preserve">Australia Based Pangea slope </t>
  </si>
  <si>
    <t>corrected modern flooding</t>
  </si>
  <si>
    <t>ice</t>
  </si>
  <si>
    <t>IGP</t>
  </si>
  <si>
    <t xml:space="preserve">Modern land Flooding </t>
  </si>
  <si>
    <t xml:space="preserve">Continental flooding </t>
  </si>
  <si>
    <t xml:space="preserve">Relative continental flooding </t>
  </si>
  <si>
    <t>sq.mill.km</t>
  </si>
  <si>
    <t>0-200</t>
  </si>
  <si>
    <t>0-250</t>
  </si>
  <si>
    <t>0-300</t>
  </si>
  <si>
    <t xml:space="preserve">bed </t>
  </si>
  <si>
    <t>Modern land Flooding corr</t>
  </si>
  <si>
    <t>flooding</t>
  </si>
  <si>
    <t>Kocsis and scotese 2021</t>
  </si>
  <si>
    <t>Haq composite (2005, 2008, 2014, 2018)</t>
  </si>
  <si>
    <t>Modern land sea level</t>
  </si>
  <si>
    <t xml:space="preserve">relative Continental sea level </t>
  </si>
  <si>
    <r>
      <t>Modern land sea level (C = 176.6 10</t>
    </r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km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/km)</t>
    </r>
  </si>
  <si>
    <r>
      <t>Continental sea level (C = 176.67 10</t>
    </r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km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/km)</t>
    </r>
  </si>
  <si>
    <r>
      <t>relative Continental sea level (C =176.610</t>
    </r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km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/km)</t>
    </r>
  </si>
  <si>
    <t>Difference betweem modern land and continental sea levels</t>
  </si>
  <si>
    <t>corrected values for relative estimates</t>
  </si>
  <si>
    <t xml:space="preserve">difference with continental estimates </t>
  </si>
  <si>
    <t>Age</t>
  </si>
  <si>
    <t>Myrs</t>
  </si>
  <si>
    <t xml:space="preserve">Hypsometric slope scenario  vs time </t>
  </si>
  <si>
    <t>Ma</t>
  </si>
  <si>
    <t>m</t>
  </si>
  <si>
    <t>modern land Sea level africa based scenario</t>
  </si>
  <si>
    <t>corrected modern land flooding</t>
  </si>
  <si>
    <t>corrected continental flooding</t>
  </si>
  <si>
    <t>modern land Sea levelAustralia based scenario</t>
  </si>
  <si>
    <t>Continental Sea level africa based scenario</t>
  </si>
  <si>
    <t>Continental Sea levelAustralia based scenario</t>
  </si>
  <si>
    <r>
      <t>10</t>
    </r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>km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</si>
  <si>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km/km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</si>
  <si>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km/10</t>
    </r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>km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</si>
  <si>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10</t>
    </r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km</t>
    </r>
    <r>
      <rPr>
        <vertAlign val="superscript"/>
        <sz val="10"/>
        <color theme="1"/>
        <rFont val="Calibri"/>
        <family val="2"/>
        <scheme val="minor"/>
      </rPr>
      <t>2</t>
    </r>
  </si>
  <si>
    <t>continental crust - shelves</t>
  </si>
  <si>
    <t>modern land corrected for iceland</t>
  </si>
  <si>
    <t>Etopo 1 Bed 0-200</t>
  </si>
  <si>
    <t>Etopo1 Bed 0-250</t>
  </si>
  <si>
    <t>Etopo1 Bed 0-300</t>
  </si>
  <si>
    <t>Etopo1 ice 0-200</t>
  </si>
  <si>
    <t>Etopo1 ice 0-250</t>
  </si>
  <si>
    <t>Etopo1 ice 0-300</t>
  </si>
  <si>
    <t>Etopo1 IGP 0-200</t>
  </si>
  <si>
    <t>Etopo1 IGP 0-250</t>
  </si>
  <si>
    <t>Etopo1 IGP 0-300</t>
  </si>
  <si>
    <r>
      <t>10</t>
    </r>
    <r>
      <rPr>
        <b/>
        <vertAlign val="superscript"/>
        <sz val="12"/>
        <color theme="1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>km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</si>
  <si>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b/>
        <i/>
        <sz val="12"/>
        <color theme="1"/>
        <rFont val="Calibri"/>
        <family val="2"/>
        <scheme val="minor"/>
      </rPr>
      <t>Modern land</t>
    </r>
    <r>
      <rPr>
        <b/>
        <sz val="12"/>
        <color theme="1"/>
        <rFont val="Calibri"/>
        <family val="2"/>
        <scheme val="minor"/>
      </rPr>
      <t xml:space="preserve"> Sea level</t>
    </r>
  </si>
  <si>
    <t>continental sea level</t>
  </si>
  <si>
    <t>Hypsometric slope</t>
  </si>
  <si>
    <t>ETOPO</t>
  </si>
  <si>
    <t>Etopo1 bed 0-200</t>
  </si>
  <si>
    <t>Etopo1 bed 0-250</t>
  </si>
  <si>
    <t>Etopo1 bed 0-300</t>
  </si>
  <si>
    <t>Haq composite curve (binned 10 Myrs)</t>
  </si>
  <si>
    <t xml:space="preserve">Van der Meer et al. (2017) corrected fro weathering </t>
  </si>
  <si>
    <r>
      <t xml:space="preserve">Kocsis &amp; Scotese (2020) - </t>
    </r>
    <r>
      <rPr>
        <i/>
        <sz val="11"/>
        <rFont val="Calibri"/>
        <family val="2"/>
        <scheme val="minor"/>
      </rPr>
      <t>Flooding</t>
    </r>
  </si>
  <si>
    <r>
      <t xml:space="preserve">Kocsis &amp; Scotese (2020) - </t>
    </r>
    <r>
      <rPr>
        <i/>
        <sz val="11"/>
        <rFont val="Calibri"/>
        <family val="2"/>
        <scheme val="minor"/>
      </rPr>
      <t xml:space="preserve">calculated sea level </t>
    </r>
  </si>
  <si>
    <t>Verard (2015)</t>
  </si>
  <si>
    <r>
      <t xml:space="preserve">Kocsis &amp; Scotese (2020) - </t>
    </r>
    <r>
      <rPr>
        <i/>
        <sz val="11"/>
        <rFont val="Calibri"/>
        <family val="2"/>
        <scheme val="minor"/>
      </rPr>
      <t xml:space="preserve">Flooding relative to present </t>
    </r>
  </si>
  <si>
    <t>corr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</si>
</sst>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E9D6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96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2" fontId="1" fillId="0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2" fontId="2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0" fillId="3" borderId="1" xfId="0" applyFill="1" applyBorder="1"/>
    <xf numFmtId="164" fontId="0" fillId="0" borderId="0" xfId="0" applyNumberFormat="1"/>
    <xf numFmtId="2" fontId="1" fillId="0" borderId="0" xfId="0" applyNumberFormat="1" applyFont="1" applyFill="1" applyBorder="1"/>
    <xf numFmtId="2" fontId="1" fillId="0" borderId="3" xfId="0" applyNumberFormat="1" applyFont="1" applyFill="1" applyBorder="1"/>
    <xf numFmtId="2" fontId="0" fillId="0" borderId="0" xfId="0" applyNumberFormat="1"/>
    <xf numFmtId="0" fontId="1" fillId="5" borderId="1" xfId="0" applyFont="1" applyFill="1" applyBorder="1"/>
    <xf numFmtId="0" fontId="1" fillId="3" borderId="0" xfId="0" applyFont="1" applyFill="1" applyBorder="1"/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2" fontId="0" fillId="0" borderId="6" xfId="0" applyNumberFormat="1" applyBorder="1"/>
    <xf numFmtId="0" fontId="0" fillId="0" borderId="1" xfId="0" applyBorder="1"/>
    <xf numFmtId="2" fontId="0" fillId="5" borderId="0" xfId="0" applyNumberFormat="1" applyFill="1"/>
    <xf numFmtId="0" fontId="0" fillId="9" borderId="1" xfId="0" applyFill="1" applyBorder="1"/>
    <xf numFmtId="2" fontId="0" fillId="9" borderId="0" xfId="0" applyNumberFormat="1" applyFill="1"/>
    <xf numFmtId="2" fontId="0" fillId="0" borderId="1" xfId="0" applyNumberFormat="1" applyFill="1" applyBorder="1"/>
    <xf numFmtId="0" fontId="6" fillId="0" borderId="0" xfId="0" applyFont="1"/>
    <xf numFmtId="0" fontId="7" fillId="8" borderId="1" xfId="0" applyFont="1" applyFill="1" applyBorder="1"/>
    <xf numFmtId="0" fontId="7" fillId="8" borderId="0" xfId="0" applyFont="1" applyFill="1"/>
    <xf numFmtId="0" fontId="6" fillId="2" borderId="1" xfId="0" applyFont="1" applyFill="1" applyBorder="1"/>
    <xf numFmtId="0" fontId="6" fillId="2" borderId="0" xfId="0" applyFont="1" applyFill="1"/>
    <xf numFmtId="0" fontId="6" fillId="0" borderId="1" xfId="0" applyFont="1" applyBorder="1"/>
    <xf numFmtId="2" fontId="6" fillId="0" borderId="1" xfId="0" applyNumberFormat="1" applyFont="1" applyBorder="1"/>
    <xf numFmtId="164" fontId="6" fillId="0" borderId="1" xfId="0" applyNumberFormat="1" applyFont="1" applyBorder="1"/>
    <xf numFmtId="0" fontId="6" fillId="5" borderId="1" xfId="0" applyFont="1" applyFill="1" applyBorder="1"/>
    <xf numFmtId="2" fontId="6" fillId="5" borderId="1" xfId="0" applyNumberFormat="1" applyFont="1" applyFill="1" applyBorder="1"/>
    <xf numFmtId="164" fontId="6" fillId="5" borderId="1" xfId="0" applyNumberFormat="1" applyFont="1" applyFill="1" applyBorder="1"/>
    <xf numFmtId="2" fontId="6" fillId="0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" fillId="2" borderId="1" xfId="0" applyFont="1" applyFill="1" applyBorder="1" applyAlignment="1">
      <alignment vertical="center"/>
    </xf>
    <xf numFmtId="2" fontId="0" fillId="4" borderId="1" xfId="0" applyNumberFormat="1" applyFont="1" applyFill="1" applyBorder="1"/>
    <xf numFmtId="2" fontId="0" fillId="0" borderId="1" xfId="0" applyNumberFormat="1" applyFont="1" applyBorder="1"/>
    <xf numFmtId="2" fontId="0" fillId="0" borderId="0" xfId="0" applyNumberFormat="1" applyFont="1"/>
    <xf numFmtId="2" fontId="0" fillId="2" borderId="0" xfId="0" applyNumberFormat="1" applyFill="1"/>
    <xf numFmtId="2" fontId="3" fillId="2" borderId="0" xfId="0" applyNumberFormat="1" applyFont="1" applyFill="1"/>
    <xf numFmtId="2" fontId="3" fillId="0" borderId="0" xfId="0" applyNumberFormat="1" applyFont="1" applyFill="1"/>
    <xf numFmtId="2" fontId="3" fillId="0" borderId="1" xfId="0" applyNumberFormat="1" applyFont="1" applyFill="1" applyBorder="1"/>
    <xf numFmtId="2" fontId="3" fillId="9" borderId="0" xfId="0" applyNumberFormat="1" applyFont="1" applyFill="1"/>
    <xf numFmtId="2" fontId="7" fillId="2" borderId="1" xfId="0" applyNumberFormat="1" applyFont="1" applyFill="1" applyBorder="1"/>
    <xf numFmtId="2" fontId="10" fillId="2" borderId="1" xfId="0" applyNumberFormat="1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0" fillId="0" borderId="0" xfId="0" applyNumberFormat="1" applyFont="1" applyFill="1"/>
    <xf numFmtId="2" fontId="0" fillId="0" borderId="0" xfId="0" applyNumberFormat="1" applyFill="1"/>
    <xf numFmtId="2" fontId="10" fillId="2" borderId="5" xfId="0" applyNumberFormat="1" applyFont="1" applyFill="1" applyBorder="1"/>
    <xf numFmtId="0" fontId="7" fillId="3" borderId="5" xfId="0" applyFont="1" applyFill="1" applyBorder="1"/>
    <xf numFmtId="2" fontId="7" fillId="6" borderId="6" xfId="0" applyNumberFormat="1" applyFont="1" applyFill="1" applyBorder="1"/>
    <xf numFmtId="2" fontId="10" fillId="2" borderId="4" xfId="0" applyNumberFormat="1" applyFont="1" applyFill="1" applyBorder="1"/>
    <xf numFmtId="2" fontId="7" fillId="2" borderId="4" xfId="0" applyNumberFormat="1" applyFont="1" applyFill="1" applyBorder="1"/>
    <xf numFmtId="2" fontId="0" fillId="9" borderId="4" xfId="0" applyNumberFormat="1" applyFill="1" applyBorder="1"/>
    <xf numFmtId="2" fontId="0" fillId="0" borderId="5" xfId="0" applyNumberFormat="1" applyBorder="1"/>
    <xf numFmtId="2" fontId="7" fillId="12" borderId="5" xfId="0" applyNumberFormat="1" applyFont="1" applyFill="1" applyBorder="1"/>
    <xf numFmtId="2" fontId="3" fillId="4" borderId="1" xfId="0" applyNumberFormat="1" applyFont="1" applyFill="1" applyBorder="1"/>
    <xf numFmtId="2" fontId="10" fillId="11" borderId="6" xfId="0" applyNumberFormat="1" applyFont="1" applyFill="1" applyBorder="1"/>
    <xf numFmtId="2" fontId="10" fillId="10" borderId="6" xfId="0" applyNumberFormat="1" applyFont="1" applyFill="1" applyBorder="1"/>
    <xf numFmtId="2" fontId="10" fillId="9" borderId="4" xfId="0" applyNumberFormat="1" applyFont="1" applyFill="1" applyBorder="1"/>
    <xf numFmtId="2" fontId="7" fillId="9" borderId="4" xfId="0" applyNumberFormat="1" applyFont="1" applyFill="1" applyBorder="1"/>
    <xf numFmtId="2" fontId="10" fillId="14" borderId="6" xfId="0" applyNumberFormat="1" applyFont="1" applyFill="1" applyBorder="1"/>
    <xf numFmtId="2" fontId="0" fillId="11" borderId="2" xfId="0" applyNumberFormat="1" applyFill="1" applyBorder="1"/>
    <xf numFmtId="2" fontId="0" fillId="14" borderId="2" xfId="0" applyNumberFormat="1" applyFill="1" applyBorder="1"/>
    <xf numFmtId="2" fontId="0" fillId="10" borderId="2" xfId="0" applyNumberFormat="1" applyFill="1" applyBorder="1"/>
    <xf numFmtId="2" fontId="0" fillId="0" borderId="2" xfId="0" applyNumberFormat="1" applyBorder="1"/>
    <xf numFmtId="2" fontId="3" fillId="4" borderId="2" xfId="0" applyNumberFormat="1" applyFont="1" applyFill="1" applyBorder="1"/>
    <xf numFmtId="2" fontId="3" fillId="4" borderId="7" xfId="0" applyNumberFormat="1" applyFont="1" applyFill="1" applyBorder="1"/>
    <xf numFmtId="2" fontId="0" fillId="4" borderId="1" xfId="0" applyNumberFormat="1" applyFill="1" applyBorder="1"/>
    <xf numFmtId="2" fontId="0" fillId="4" borderId="2" xfId="0" applyNumberFormat="1" applyFill="1" applyBorder="1"/>
    <xf numFmtId="2" fontId="0" fillId="4" borderId="7" xfId="0" applyNumberFormat="1" applyFill="1" applyBorder="1"/>
    <xf numFmtId="2" fontId="0" fillId="4" borderId="6" xfId="0" applyNumberFormat="1" applyFill="1" applyBorder="1"/>
    <xf numFmtId="0" fontId="0" fillId="1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7" borderId="1" xfId="0" applyFill="1" applyBorder="1"/>
    <xf numFmtId="2" fontId="1" fillId="7" borderId="1" xfId="0" applyNumberFormat="1" applyFont="1" applyFill="1" applyBorder="1"/>
    <xf numFmtId="2" fontId="0" fillId="7" borderId="1" xfId="0" applyNumberFormat="1" applyFill="1" applyBorder="1"/>
    <xf numFmtId="0" fontId="0" fillId="7" borderId="0" xfId="0" applyFill="1"/>
    <xf numFmtId="0" fontId="3" fillId="13" borderId="1" xfId="0" applyFont="1" applyFill="1" applyBorder="1" applyAlignment="1">
      <alignment vertical="center" wrapText="1"/>
    </xf>
    <xf numFmtId="0" fontId="0" fillId="13" borderId="1" xfId="0" applyFill="1" applyBorder="1" applyAlignment="1">
      <alignment vertical="center" wrapText="1"/>
    </xf>
    <xf numFmtId="0" fontId="0" fillId="9" borderId="1" xfId="0" applyFill="1" applyBorder="1" applyAlignment="1">
      <alignment wrapText="1"/>
    </xf>
    <xf numFmtId="2" fontId="10" fillId="9" borderId="4" xfId="0" applyNumberFormat="1" applyFont="1" applyFill="1" applyBorder="1" applyAlignment="1">
      <alignment horizontal="center"/>
    </xf>
    <xf numFmtId="2" fontId="2" fillId="5" borderId="1" xfId="0" applyNumberFormat="1" applyFont="1" applyFill="1" applyBorder="1"/>
    <xf numFmtId="2" fontId="1" fillId="5" borderId="1" xfId="0" applyNumberFormat="1" applyFont="1" applyFill="1" applyBorder="1"/>
    <xf numFmtId="2" fontId="0" fillId="5" borderId="1" xfId="0" applyNumberFormat="1" applyFill="1" applyBorder="1"/>
    <xf numFmtId="0" fontId="0" fillId="5" borderId="0" xfId="0" applyFill="1"/>
    <xf numFmtId="2" fontId="14" fillId="5" borderId="1" xfId="0" applyNumberFormat="1" applyFont="1" applyFill="1" applyBorder="1"/>
    <xf numFmtId="2" fontId="14" fillId="0" borderId="1" xfId="0" applyNumberFormat="1" applyFont="1" applyFill="1" applyBorder="1"/>
    <xf numFmtId="0" fontId="14" fillId="3" borderId="1" xfId="0" applyFont="1" applyFill="1" applyBorder="1"/>
    <xf numFmtId="0" fontId="13" fillId="3" borderId="1" xfId="0" applyFont="1" applyFill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colors>
    <mruColors>
      <color rgb="FF996633"/>
      <color rgb="FFCE9D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Hypsometric slopes from Etopo1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10033101968672E-2"/>
          <c:y val="7.327880206922216E-2"/>
          <c:w val="0.9059081460041194"/>
          <c:h val="0.83807082036204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'ETopo1 hypsometry slopes'!$AO$1</c:f>
              <c:strCache>
                <c:ptCount val="1"/>
                <c:pt idx="0">
                  <c:v>Etopo1 bed 0-200</c:v>
                </c:pt>
              </c:strCache>
            </c:strRef>
          </c:tx>
          <c:spPr>
            <a:ln w="22225" cap="rnd">
              <a:solidFill>
                <a:srgbClr val="996633"/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slopes'!$AO$2:$AO$6</c:f>
              <c:numCache>
                <c:formatCode>0.00</c:formatCode>
                <c:ptCount val="5"/>
                <c:pt idx="0">
                  <c:v>0</c:v>
                </c:pt>
                <c:pt idx="1">
                  <c:v>213</c:v>
                </c:pt>
                <c:pt idx="2">
                  <c:v>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A1-4A2C-A99C-FFB8DB87F422}"/>
            </c:ext>
          </c:extLst>
        </c:ser>
        <c:ser>
          <c:idx val="1"/>
          <c:order val="1"/>
          <c:tx>
            <c:strRef>
              <c:f>'ETopo1 hypsometry slopes'!$AP$1</c:f>
              <c:strCache>
                <c:ptCount val="1"/>
                <c:pt idx="0">
                  <c:v>Etopo1 bed 0-250</c:v>
                </c:pt>
              </c:strCache>
            </c:strRef>
          </c:tx>
          <c:spPr>
            <a:ln w="22225" cap="rnd">
              <a:solidFill>
                <a:srgbClr val="996633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slopes'!$AP$2:$AP$6</c:f>
              <c:numCache>
                <c:formatCode>0.00</c:formatCode>
                <c:ptCount val="5"/>
                <c:pt idx="0">
                  <c:v>0</c:v>
                </c:pt>
                <c:pt idx="1">
                  <c:v>207</c:v>
                </c:pt>
                <c:pt idx="2">
                  <c:v>414</c:v>
                </c:pt>
                <c:pt idx="3">
                  <c:v>517.5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A1-4A2C-A99C-FFB8DB87F422}"/>
            </c:ext>
          </c:extLst>
        </c:ser>
        <c:ser>
          <c:idx val="2"/>
          <c:order val="2"/>
          <c:tx>
            <c:strRef>
              <c:f>'ETopo1 hypsometry slopes'!$AQ$1</c:f>
              <c:strCache>
                <c:ptCount val="1"/>
                <c:pt idx="0">
                  <c:v>Etopo1 bed 0-300</c:v>
                </c:pt>
              </c:strCache>
            </c:strRef>
          </c:tx>
          <c:spPr>
            <a:ln w="22225" cap="rnd">
              <a:solidFill>
                <a:srgbClr val="99663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slopes'!$AQ$2:$AQ$6</c:f>
              <c:numCache>
                <c:formatCode>0.00</c:formatCode>
                <c:ptCount val="5"/>
                <c:pt idx="0">
                  <c:v>0</c:v>
                </c:pt>
                <c:pt idx="1">
                  <c:v>183</c:v>
                </c:pt>
                <c:pt idx="2">
                  <c:v>366</c:v>
                </c:pt>
                <c:pt idx="3">
                  <c:v>457.5</c:v>
                </c:pt>
                <c:pt idx="4">
                  <c:v>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A1-4A2C-A99C-FFB8DB87F422}"/>
            </c:ext>
          </c:extLst>
        </c:ser>
        <c:ser>
          <c:idx val="3"/>
          <c:order val="3"/>
          <c:tx>
            <c:strRef>
              <c:f>'ETopo1 hypsometry slopes'!$AR$1</c:f>
              <c:strCache>
                <c:ptCount val="1"/>
                <c:pt idx="0">
                  <c:v>Etopo1 ice 0-200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slopes'!$AR$2:$AR$6</c:f>
              <c:numCache>
                <c:formatCode>0.00</c:formatCode>
                <c:ptCount val="5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A1-4A2C-A99C-FFB8DB87F422}"/>
            </c:ext>
          </c:extLst>
        </c:ser>
        <c:ser>
          <c:idx val="4"/>
          <c:order val="4"/>
          <c:tx>
            <c:strRef>
              <c:f>'ETopo1 hypsometry slopes'!$AS$1</c:f>
              <c:strCache>
                <c:ptCount val="1"/>
                <c:pt idx="0">
                  <c:v>Etopo1 ice 0-250</c:v>
                </c:pt>
              </c:strCache>
            </c:strRef>
          </c:tx>
          <c:spPr>
            <a:ln w="22225" cap="rnd">
              <a:solidFill>
                <a:srgbClr val="00B0F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slopes'!$AS$2:$AS$6</c:f>
              <c:numCache>
                <c:formatCode>0.00</c:formatCode>
                <c:ptCount val="5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A1-4A2C-A99C-FFB8DB87F422}"/>
            </c:ext>
          </c:extLst>
        </c:ser>
        <c:ser>
          <c:idx val="5"/>
          <c:order val="5"/>
          <c:tx>
            <c:strRef>
              <c:f>'ETopo1 hypsometry slopes'!$AT$1</c:f>
              <c:strCache>
                <c:ptCount val="1"/>
                <c:pt idx="0">
                  <c:v>Etopo1 ice 0-300</c:v>
                </c:pt>
              </c:strCache>
            </c:strRef>
          </c:tx>
          <c:spPr>
            <a:ln w="2222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slopes'!$AT$2:$AT$6</c:f>
              <c:numCache>
                <c:formatCode>0.00</c:formatCode>
                <c:ptCount val="5"/>
                <c:pt idx="0">
                  <c:v>0</c:v>
                </c:pt>
                <c:pt idx="1">
                  <c:v>174</c:v>
                </c:pt>
                <c:pt idx="2">
                  <c:v>348</c:v>
                </c:pt>
                <c:pt idx="3">
                  <c:v>435</c:v>
                </c:pt>
                <c:pt idx="4">
                  <c:v>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A1-4A2C-A99C-FFB8DB87F422}"/>
            </c:ext>
          </c:extLst>
        </c:ser>
        <c:ser>
          <c:idx val="6"/>
          <c:order val="6"/>
          <c:tx>
            <c:strRef>
              <c:f>'ETopo1 hypsometry slopes'!$AU$1</c:f>
              <c:strCache>
                <c:ptCount val="1"/>
                <c:pt idx="0">
                  <c:v>Etopo1 IGP 0-200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slopes'!$AU$2:$AU$6</c:f>
              <c:numCache>
                <c:formatCode>0.00</c:formatCode>
                <c:ptCount val="5"/>
                <c:pt idx="0">
                  <c:v>0</c:v>
                </c:pt>
                <c:pt idx="1">
                  <c:v>173</c:v>
                </c:pt>
                <c:pt idx="2">
                  <c:v>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A1-4A2C-A99C-FFB8DB87F422}"/>
            </c:ext>
          </c:extLst>
        </c:ser>
        <c:ser>
          <c:idx val="7"/>
          <c:order val="7"/>
          <c:tx>
            <c:strRef>
              <c:f>'ETopo1 hypsometry slopes'!$AV$1</c:f>
              <c:strCache>
                <c:ptCount val="1"/>
                <c:pt idx="0">
                  <c:v>Etopo1 IGP 0-250</c:v>
                </c:pt>
              </c:strCache>
            </c:strRef>
          </c:tx>
          <c:spPr>
            <a:ln w="2222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slopes'!$AV$2:$AV$6</c:f>
              <c:numCache>
                <c:formatCode>0.00</c:formatCode>
                <c:ptCount val="5"/>
                <c:pt idx="0">
                  <c:v>0</c:v>
                </c:pt>
                <c:pt idx="1">
                  <c:v>173</c:v>
                </c:pt>
                <c:pt idx="2">
                  <c:v>346</c:v>
                </c:pt>
                <c:pt idx="3">
                  <c:v>432.5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A1-4A2C-A99C-FFB8DB87F422}"/>
            </c:ext>
          </c:extLst>
        </c:ser>
        <c:ser>
          <c:idx val="8"/>
          <c:order val="8"/>
          <c:tx>
            <c:strRef>
              <c:f>'ETopo1 hypsometry slopes'!$AW$1</c:f>
              <c:strCache>
                <c:ptCount val="1"/>
                <c:pt idx="0">
                  <c:v>Etopo1 IGP 0-300</c:v>
                </c:pt>
              </c:strCache>
            </c:strRef>
          </c:tx>
          <c:spPr>
            <a:ln w="2222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'ETopo1 hypsometry slopes'!$AN$2:$AN$6</c:f>
              <c:numCache>
                <c:formatCode>0.00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</c:numCache>
            </c:numRef>
          </c:xVal>
          <c:yVal>
            <c:numRef>
              <c:f>'ETopo1 hypsometry slopes'!$AW$2:$AW$6</c:f>
              <c:numCache>
                <c:formatCode>0.00</c:formatCode>
                <c:ptCount val="5"/>
                <c:pt idx="0">
                  <c:v>0</c:v>
                </c:pt>
                <c:pt idx="1">
                  <c:v>167</c:v>
                </c:pt>
                <c:pt idx="2">
                  <c:v>334</c:v>
                </c:pt>
                <c:pt idx="3">
                  <c:v>417.5</c:v>
                </c:pt>
                <c:pt idx="4">
                  <c:v>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A1-4A2C-A99C-FFB8DB87F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42072"/>
        <c:axId val="550046008"/>
      </c:scatterChart>
      <c:valAx>
        <c:axId val="55004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Cumulative area (km2)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46008"/>
        <c:crosses val="autoZero"/>
        <c:crossBetween val="midCat"/>
      </c:valAx>
      <c:valAx>
        <c:axId val="55004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Elevation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4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49749116910572"/>
          <c:y val="0.40858789581768679"/>
          <c:w val="0.1637931111089953"/>
          <c:h val="0.48326927739392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Modern-land sea levels from different Etopo1</a:t>
            </a:r>
          </a:p>
        </c:rich>
      </c:tx>
      <c:layout>
        <c:manualLayout>
          <c:xMode val="edge"/>
          <c:yMode val="edge"/>
          <c:x val="0.50582700953921544"/>
          <c:y val="2.9498525073746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093905369079616"/>
          <c:y val="8.0005946159384958E-2"/>
          <c:w val="0.70701818239487435"/>
          <c:h val="0.8437814786426033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'ETopo1 hypsometry slopes'!$L$1</c:f>
              <c:strCache>
                <c:ptCount val="1"/>
                <c:pt idx="0">
                  <c:v>Etopo 1 Bed 0-200</c:v>
                </c:pt>
              </c:strCache>
            </c:strRef>
          </c:tx>
          <c:spPr>
            <a:ln w="22225" cap="rnd">
              <a:solidFill>
                <a:srgbClr val="996633"/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slopes'!$L$3:$L$55</c:f>
              <c:numCache>
                <c:formatCode>0.00</c:formatCode>
                <c:ptCount val="53"/>
                <c:pt idx="0">
                  <c:v>209.7349661835749</c:v>
                </c:pt>
                <c:pt idx="1">
                  <c:v>259.62721739130433</c:v>
                </c:pt>
                <c:pt idx="2">
                  <c:v>209.8927922705314</c:v>
                </c:pt>
                <c:pt idx="3">
                  <c:v>200.46105314009662</c:v>
                </c:pt>
                <c:pt idx="4">
                  <c:v>206.73011111111114</c:v>
                </c:pt>
                <c:pt idx="5">
                  <c:v>205.96260869565219</c:v>
                </c:pt>
                <c:pt idx="6">
                  <c:v>212.84658454106281</c:v>
                </c:pt>
                <c:pt idx="7">
                  <c:v>154.73581159420291</c:v>
                </c:pt>
                <c:pt idx="8">
                  <c:v>149.6781835748792</c:v>
                </c:pt>
                <c:pt idx="9">
                  <c:v>223.44566183574875</c:v>
                </c:pt>
                <c:pt idx="10">
                  <c:v>221.08048309178741</c:v>
                </c:pt>
                <c:pt idx="11">
                  <c:v>128.07431400966186</c:v>
                </c:pt>
                <c:pt idx="12">
                  <c:v>144.59171014492748</c:v>
                </c:pt>
                <c:pt idx="13">
                  <c:v>221.08411594202892</c:v>
                </c:pt>
                <c:pt idx="14">
                  <c:v>210.71004830917869</c:v>
                </c:pt>
                <c:pt idx="15">
                  <c:v>197.98220289855075</c:v>
                </c:pt>
                <c:pt idx="16">
                  <c:v>88.633859903381648</c:v>
                </c:pt>
                <c:pt idx="17">
                  <c:v>125.64395169082127</c:v>
                </c:pt>
                <c:pt idx="18">
                  <c:v>105.35698067632849</c:v>
                </c:pt>
                <c:pt idx="19">
                  <c:v>115.59263285024154</c:v>
                </c:pt>
                <c:pt idx="20">
                  <c:v>71.410966183574942</c:v>
                </c:pt>
                <c:pt idx="21">
                  <c:v>141.52244444444437</c:v>
                </c:pt>
                <c:pt idx="22">
                  <c:v>133.61633333333327</c:v>
                </c:pt>
                <c:pt idx="23">
                  <c:v>96.887560386473382</c:v>
                </c:pt>
                <c:pt idx="24">
                  <c:v>119.16708695652176</c:v>
                </c:pt>
                <c:pt idx="25">
                  <c:v>132.06860386473431</c:v>
                </c:pt>
                <c:pt idx="26">
                  <c:v>62.467328502415469</c:v>
                </c:pt>
                <c:pt idx="27">
                  <c:v>61.450676328502418</c:v>
                </c:pt>
                <c:pt idx="28">
                  <c:v>34.206405797101418</c:v>
                </c:pt>
                <c:pt idx="29">
                  <c:v>31.589246376811687</c:v>
                </c:pt>
                <c:pt idx="30">
                  <c:v>49.259038647343075</c:v>
                </c:pt>
                <c:pt idx="31">
                  <c:v>12.507024154589352</c:v>
                </c:pt>
                <c:pt idx="32">
                  <c:v>47.559613526570047</c:v>
                </c:pt>
                <c:pt idx="33">
                  <c:v>40.790512077294792</c:v>
                </c:pt>
                <c:pt idx="34">
                  <c:v>21.330613526570009</c:v>
                </c:pt>
                <c:pt idx="35">
                  <c:v>101.01614009661827</c:v>
                </c:pt>
                <c:pt idx="36">
                  <c:v>171.44122705314004</c:v>
                </c:pt>
                <c:pt idx="37">
                  <c:v>130.69657971014499</c:v>
                </c:pt>
                <c:pt idx="38">
                  <c:v>110.53216908212559</c:v>
                </c:pt>
                <c:pt idx="39">
                  <c:v>135.13166183574879</c:v>
                </c:pt>
                <c:pt idx="40">
                  <c:v>179.81943478260865</c:v>
                </c:pt>
                <c:pt idx="41">
                  <c:v>134.03937198067632</c:v>
                </c:pt>
                <c:pt idx="42">
                  <c:v>181.57189371980678</c:v>
                </c:pt>
                <c:pt idx="43">
                  <c:v>180.8692125603865</c:v>
                </c:pt>
                <c:pt idx="44">
                  <c:v>241.88202898550722</c:v>
                </c:pt>
                <c:pt idx="45">
                  <c:v>118.45404830917877</c:v>
                </c:pt>
                <c:pt idx="46">
                  <c:v>72.200536231884072</c:v>
                </c:pt>
                <c:pt idx="47">
                  <c:v>39.726053140096653</c:v>
                </c:pt>
                <c:pt idx="48">
                  <c:v>20.309927536231928</c:v>
                </c:pt>
                <c:pt idx="49">
                  <c:v>-2.4528260869565317</c:v>
                </c:pt>
                <c:pt idx="50">
                  <c:v>1.6518937198066839</c:v>
                </c:pt>
                <c:pt idx="51">
                  <c:v>-3.0881835748792237</c:v>
                </c:pt>
                <c:pt idx="52">
                  <c:v>-2.5744302020293486E-14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F0-4DEA-BD07-B28B922159EB}"/>
            </c:ext>
          </c:extLst>
        </c:ser>
        <c:ser>
          <c:idx val="2"/>
          <c:order val="1"/>
          <c:tx>
            <c:strRef>
              <c:f>'ETopo1 hypsometry slopes'!$O$1</c:f>
              <c:strCache>
                <c:ptCount val="1"/>
                <c:pt idx="0">
                  <c:v>Etopo1 Bed 0-250</c:v>
                </c:pt>
              </c:strCache>
            </c:strRef>
          </c:tx>
          <c:spPr>
            <a:ln w="22225" cap="rnd">
              <a:solidFill>
                <a:srgbClr val="996633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slopes'!$O$3:$O$55</c:f>
              <c:numCache>
                <c:formatCode>0.00</c:formatCode>
                <c:ptCount val="53"/>
                <c:pt idx="0">
                  <c:v>217.07569000000004</c:v>
                </c:pt>
                <c:pt idx="1">
                  <c:v>268.71416999999997</c:v>
                </c:pt>
                <c:pt idx="2">
                  <c:v>217.23904000000002</c:v>
                </c:pt>
                <c:pt idx="3">
                  <c:v>207.47719000000001</c:v>
                </c:pt>
                <c:pt idx="4">
                  <c:v>213.96566500000003</c:v>
                </c:pt>
                <c:pt idx="5">
                  <c:v>213.17130000000003</c:v>
                </c:pt>
                <c:pt idx="6">
                  <c:v>220.29621500000002</c:v>
                </c:pt>
                <c:pt idx="7">
                  <c:v>160.15156500000001</c:v>
                </c:pt>
                <c:pt idx="8">
                  <c:v>154.91691999999995</c:v>
                </c:pt>
                <c:pt idx="9">
                  <c:v>231.26625999999996</c:v>
                </c:pt>
                <c:pt idx="10">
                  <c:v>228.81829999999997</c:v>
                </c:pt>
                <c:pt idx="11">
                  <c:v>132.556915</c:v>
                </c:pt>
                <c:pt idx="12">
                  <c:v>149.65241999999992</c:v>
                </c:pt>
                <c:pt idx="13">
                  <c:v>228.82205999999994</c:v>
                </c:pt>
                <c:pt idx="14">
                  <c:v>218.08489999999995</c:v>
                </c:pt>
                <c:pt idx="15">
                  <c:v>204.91158000000001</c:v>
                </c:pt>
                <c:pt idx="16">
                  <c:v>91.736045000000004</c:v>
                </c:pt>
                <c:pt idx="17">
                  <c:v>130.04149000000001</c:v>
                </c:pt>
                <c:pt idx="18">
                  <c:v>109.04447500000001</c:v>
                </c:pt>
                <c:pt idx="19">
                  <c:v>119.63837500000001</c:v>
                </c:pt>
                <c:pt idx="20">
                  <c:v>73.910350000000065</c:v>
                </c:pt>
                <c:pt idx="21">
                  <c:v>146.47572999999991</c:v>
                </c:pt>
                <c:pt idx="22">
                  <c:v>138.29290499999996</c:v>
                </c:pt>
                <c:pt idx="23">
                  <c:v>100.27862499999993</c:v>
                </c:pt>
                <c:pt idx="24">
                  <c:v>123.33793500000003</c:v>
                </c:pt>
                <c:pt idx="25">
                  <c:v>136.69100500000002</c:v>
                </c:pt>
                <c:pt idx="26">
                  <c:v>64.65368500000001</c:v>
                </c:pt>
                <c:pt idx="27">
                  <c:v>63.601450000000007</c:v>
                </c:pt>
                <c:pt idx="28">
                  <c:v>35.403629999999964</c:v>
                </c:pt>
                <c:pt idx="29">
                  <c:v>32.694870000000101</c:v>
                </c:pt>
                <c:pt idx="30">
                  <c:v>50.983105000000087</c:v>
                </c:pt>
                <c:pt idx="31">
                  <c:v>12.944769999999979</c:v>
                </c:pt>
                <c:pt idx="32">
                  <c:v>49.224199999999996</c:v>
                </c:pt>
                <c:pt idx="33">
                  <c:v>42.218180000000103</c:v>
                </c:pt>
                <c:pt idx="34">
                  <c:v>22.077184999999957</c:v>
                </c:pt>
                <c:pt idx="35">
                  <c:v>104.55170499999991</c:v>
                </c:pt>
                <c:pt idx="36">
                  <c:v>177.44166999999993</c:v>
                </c:pt>
                <c:pt idx="37">
                  <c:v>135.27096000000006</c:v>
                </c:pt>
                <c:pt idx="38">
                  <c:v>114.400795</c:v>
                </c:pt>
                <c:pt idx="39">
                  <c:v>139.86127000000002</c:v>
                </c:pt>
                <c:pt idx="40">
                  <c:v>186.11311499999996</c:v>
                </c:pt>
                <c:pt idx="41">
                  <c:v>138.73074999999997</c:v>
                </c:pt>
                <c:pt idx="42">
                  <c:v>187.92690999999999</c:v>
                </c:pt>
                <c:pt idx="43">
                  <c:v>187.19963500000003</c:v>
                </c:pt>
                <c:pt idx="44">
                  <c:v>250.34789999999995</c:v>
                </c:pt>
                <c:pt idx="45">
                  <c:v>122.59994000000002</c:v>
                </c:pt>
                <c:pt idx="46">
                  <c:v>74.727555000000024</c:v>
                </c:pt>
                <c:pt idx="47">
                  <c:v>41.116465000000034</c:v>
                </c:pt>
                <c:pt idx="48">
                  <c:v>21.020775000000043</c:v>
                </c:pt>
                <c:pt idx="49">
                  <c:v>-2.5386750000000102</c:v>
                </c:pt>
                <c:pt idx="50">
                  <c:v>1.7097099999999177</c:v>
                </c:pt>
                <c:pt idx="51">
                  <c:v>-3.1962699999999966</c:v>
                </c:pt>
                <c:pt idx="52">
                  <c:v>-2.6645352591003757E-14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F0-4DEA-BD07-B28B922159EB}"/>
            </c:ext>
          </c:extLst>
        </c:ser>
        <c:ser>
          <c:idx val="3"/>
          <c:order val="2"/>
          <c:tx>
            <c:strRef>
              <c:f>'ETopo1 hypsometry slopes'!$R$1</c:f>
              <c:strCache>
                <c:ptCount val="1"/>
                <c:pt idx="0">
                  <c:v>Etopo1 Bed 0-300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slopes'!$R$3:$R$55</c:f>
              <c:numCache>
                <c:formatCode>0.00</c:formatCode>
                <c:ptCount val="53"/>
                <c:pt idx="0">
                  <c:v>220.00951690796776</c:v>
                </c:pt>
                <c:pt idx="1">
                  <c:v>272.34590261132195</c:v>
                </c:pt>
                <c:pt idx="2">
                  <c:v>220.1750746200585</c:v>
                </c:pt>
                <c:pt idx="3">
                  <c:v>210.28129101569428</c:v>
                </c:pt>
                <c:pt idx="4">
                  <c:v>216.85745921868113</c:v>
                </c:pt>
                <c:pt idx="5">
                  <c:v>216.05235819655101</c:v>
                </c:pt>
                <c:pt idx="6">
                  <c:v>223.27356802967574</c:v>
                </c:pt>
                <c:pt idx="7">
                  <c:v>162.31604952035391</c:v>
                </c:pt>
                <c:pt idx="8">
                  <c:v>157.01065711259642</c:v>
                </c:pt>
                <c:pt idx="9">
                  <c:v>234.3918756619521</c:v>
                </c:pt>
                <c:pt idx="10">
                  <c:v>231.91083093045765</c:v>
                </c:pt>
                <c:pt idx="11">
                  <c:v>134.34845160211421</c:v>
                </c:pt>
                <c:pt idx="12">
                  <c:v>151.67500620778068</c:v>
                </c:pt>
                <c:pt idx="13">
                  <c:v>231.91464174770559</c:v>
                </c:pt>
                <c:pt idx="14">
                  <c:v>221.03236660872733</c:v>
                </c:pt>
                <c:pt idx="15">
                  <c:v>207.68100621791595</c:v>
                </c:pt>
                <c:pt idx="16">
                  <c:v>92.975878337632324</c:v>
                </c:pt>
                <c:pt idx="17">
                  <c:v>131.7990300659292</c:v>
                </c:pt>
                <c:pt idx="18">
                  <c:v>110.5182356726954</c:v>
                </c:pt>
                <c:pt idx="19">
                  <c:v>121.25531462046389</c:v>
                </c:pt>
                <c:pt idx="20">
                  <c:v>74.909265049434282</c:v>
                </c:pt>
                <c:pt idx="21">
                  <c:v>148.45538252598388</c:v>
                </c:pt>
                <c:pt idx="22">
                  <c:v>140.16196480061618</c:v>
                </c:pt>
                <c:pt idx="23">
                  <c:v>101.63391323296149</c:v>
                </c:pt>
                <c:pt idx="24">
                  <c:v>125.00487500823485</c:v>
                </c:pt>
                <c:pt idx="25">
                  <c:v>138.53841476083579</c:v>
                </c:pt>
                <c:pt idx="26">
                  <c:v>65.527494134280644</c:v>
                </c:pt>
                <c:pt idx="27">
                  <c:v>64.461037940942475</c:v>
                </c:pt>
                <c:pt idx="28">
                  <c:v>35.882118044118286</c:v>
                </c:pt>
                <c:pt idx="29">
                  <c:v>33.136748541805069</c:v>
                </c:pt>
                <c:pt idx="30">
                  <c:v>51.672153162420962</c:v>
                </c:pt>
                <c:pt idx="31">
                  <c:v>13.119721486016003</c:v>
                </c:pt>
                <c:pt idx="32">
                  <c:v>49.889476164655683</c:v>
                </c:pt>
                <c:pt idx="33">
                  <c:v>42.788768224270754</c:v>
                </c:pt>
                <c:pt idx="34">
                  <c:v>22.375563134397144</c:v>
                </c:pt>
                <c:pt idx="35">
                  <c:v>105.96474487287975</c:v>
                </c:pt>
                <c:pt idx="36">
                  <c:v>179.83983418890904</c:v>
                </c:pt>
                <c:pt idx="37">
                  <c:v>137.09917753239449</c:v>
                </c:pt>
                <c:pt idx="38">
                  <c:v>115.94694754551949</c:v>
                </c:pt>
                <c:pt idx="39">
                  <c:v>141.75152660730848</c:v>
                </c:pt>
                <c:pt idx="40">
                  <c:v>188.62847572377652</c:v>
                </c:pt>
                <c:pt idx="41">
                  <c:v>140.60572737453944</c:v>
                </c:pt>
                <c:pt idx="42">
                  <c:v>190.46678457227125</c:v>
                </c:pt>
                <c:pt idx="43">
                  <c:v>189.72968028662211</c:v>
                </c:pt>
                <c:pt idx="44">
                  <c:v>253.73140833008162</c:v>
                </c:pt>
                <c:pt idx="45">
                  <c:v>124.25690583936799</c:v>
                </c:pt>
                <c:pt idx="46">
                  <c:v>75.737514759315502</c:v>
                </c:pt>
                <c:pt idx="47">
                  <c:v>41.672163297573171</c:v>
                </c:pt>
                <c:pt idx="48">
                  <c:v>21.304875514992471</c:v>
                </c:pt>
                <c:pt idx="49">
                  <c:v>-2.5729857651786676</c:v>
                </c:pt>
                <c:pt idx="50">
                  <c:v>1.7328171162450454</c:v>
                </c:pt>
                <c:pt idx="51">
                  <c:v>-3.2394683099126826</c:v>
                </c:pt>
                <c:pt idx="52">
                  <c:v>-2.7005470540663506E-14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F0-4DEA-BD07-B28B922159EB}"/>
            </c:ext>
          </c:extLst>
        </c:ser>
        <c:ser>
          <c:idx val="4"/>
          <c:order val="3"/>
          <c:tx>
            <c:strRef>
              <c:f>'ETopo1 hypsometry slopes'!$U$1</c:f>
              <c:strCache>
                <c:ptCount val="1"/>
                <c:pt idx="0">
                  <c:v>Etopo1 ice 0-200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slopes'!$U$3:$U$55</c:f>
              <c:numCache>
                <c:formatCode>0.00</c:formatCode>
                <c:ptCount val="53"/>
                <c:pt idx="0">
                  <c:v>219.82348354430383</c:v>
                </c:pt>
                <c:pt idx="1">
                  <c:v>272.11561518987338</c:v>
                </c:pt>
                <c:pt idx="2">
                  <c:v>219.98890126582279</c:v>
                </c:pt>
                <c:pt idx="3">
                  <c:v>210.1034835443038</c:v>
                </c:pt>
                <c:pt idx="4">
                  <c:v>216.67409113924052</c:v>
                </c:pt>
                <c:pt idx="5">
                  <c:v>215.86967088607597</c:v>
                </c:pt>
                <c:pt idx="6">
                  <c:v>223.08477468354431</c:v>
                </c:pt>
                <c:pt idx="7">
                  <c:v>162.1788</c:v>
                </c:pt>
                <c:pt idx="8">
                  <c:v>156.87789367088604</c:v>
                </c:pt>
                <c:pt idx="9">
                  <c:v>234.19368101265823</c:v>
                </c:pt>
                <c:pt idx="10">
                  <c:v>231.71473417721518</c:v>
                </c:pt>
                <c:pt idx="11">
                  <c:v>134.23485063291142</c:v>
                </c:pt>
                <c:pt idx="12">
                  <c:v>151.54675443037968</c:v>
                </c:pt>
                <c:pt idx="13">
                  <c:v>231.71854177215181</c:v>
                </c:pt>
                <c:pt idx="14">
                  <c:v>220.84546835443032</c:v>
                </c:pt>
                <c:pt idx="15">
                  <c:v>207.50539746835446</c:v>
                </c:pt>
                <c:pt idx="16">
                  <c:v>92.897260759493676</c:v>
                </c:pt>
                <c:pt idx="17">
                  <c:v>131.68758481012659</c:v>
                </c:pt>
                <c:pt idx="18">
                  <c:v>110.42478481012658</c:v>
                </c:pt>
                <c:pt idx="19">
                  <c:v>121.15278481012659</c:v>
                </c:pt>
                <c:pt idx="20">
                  <c:v>74.845924050632973</c:v>
                </c:pt>
                <c:pt idx="21">
                  <c:v>148.32985316455688</c:v>
                </c:pt>
                <c:pt idx="22">
                  <c:v>140.0434481012658</c:v>
                </c:pt>
                <c:pt idx="23">
                  <c:v>101.54797468354425</c:v>
                </c:pt>
                <c:pt idx="24">
                  <c:v>124.89917468354433</c:v>
                </c:pt>
                <c:pt idx="25">
                  <c:v>138.42127088607597</c:v>
                </c:pt>
                <c:pt idx="26">
                  <c:v>65.472086075949377</c:v>
                </c:pt>
                <c:pt idx="27">
                  <c:v>64.406531645569629</c:v>
                </c:pt>
                <c:pt idx="28">
                  <c:v>35.851777215189841</c:v>
                </c:pt>
                <c:pt idx="29">
                  <c:v>33.108729113924142</c:v>
                </c:pt>
                <c:pt idx="30">
                  <c:v>51.628460759493755</c:v>
                </c:pt>
                <c:pt idx="31">
                  <c:v>13.108627848101245</c:v>
                </c:pt>
                <c:pt idx="32">
                  <c:v>49.847291139240504</c:v>
                </c:pt>
                <c:pt idx="33">
                  <c:v>42.752587341772255</c:v>
                </c:pt>
                <c:pt idx="34">
                  <c:v>22.356643037974642</c:v>
                </c:pt>
                <c:pt idx="35">
                  <c:v>105.87514430379737</c:v>
                </c:pt>
                <c:pt idx="36">
                  <c:v>179.68776708860753</c:v>
                </c:pt>
                <c:pt idx="37">
                  <c:v>136.98325063291142</c:v>
                </c:pt>
                <c:pt idx="38">
                  <c:v>115.84890632911392</c:v>
                </c:pt>
                <c:pt idx="39">
                  <c:v>141.63166582278481</c:v>
                </c:pt>
                <c:pt idx="40">
                  <c:v>188.46897721518982</c:v>
                </c:pt>
                <c:pt idx="41">
                  <c:v>140.48683544303793</c:v>
                </c:pt>
                <c:pt idx="42">
                  <c:v>190.30573164556964</c:v>
                </c:pt>
                <c:pt idx="43">
                  <c:v>189.56925063291141</c:v>
                </c:pt>
                <c:pt idx="44">
                  <c:v>253.51686075949365</c:v>
                </c:pt>
                <c:pt idx="45">
                  <c:v>124.15183797468357</c:v>
                </c:pt>
                <c:pt idx="46">
                  <c:v>75.673473417721539</c:v>
                </c:pt>
                <c:pt idx="47">
                  <c:v>41.636926582278512</c:v>
                </c:pt>
                <c:pt idx="48">
                  <c:v>21.286860759493717</c:v>
                </c:pt>
                <c:pt idx="49">
                  <c:v>-2.5708101265822885</c:v>
                </c:pt>
                <c:pt idx="50">
                  <c:v>1.7313518987340937</c:v>
                </c:pt>
                <c:pt idx="51">
                  <c:v>-3.2367291139240471</c:v>
                </c:pt>
                <c:pt idx="52">
                  <c:v>-2.6982635535193677E-14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7F0-4DEA-BD07-B28B922159EB}"/>
            </c:ext>
          </c:extLst>
        </c:ser>
        <c:ser>
          <c:idx val="5"/>
          <c:order val="4"/>
          <c:tx>
            <c:strRef>
              <c:f>'ETopo1 hypsometry slopes'!$X$1</c:f>
              <c:strCache>
                <c:ptCount val="1"/>
                <c:pt idx="0">
                  <c:v>Etopo1 ice 0-250</c:v>
                </c:pt>
              </c:strCache>
            </c:strRef>
          </c:tx>
          <c:spPr>
            <a:ln w="22225" cap="rnd">
              <a:solidFill>
                <a:srgbClr val="00B0F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slopes'!$X$3:$X$55</c:f>
              <c:numCache>
                <c:formatCode>0.00</c:formatCode>
                <c:ptCount val="53"/>
                <c:pt idx="0">
                  <c:v>228.98279535864981</c:v>
                </c:pt>
                <c:pt idx="1">
                  <c:v>283.45376582278482</c:v>
                </c:pt>
                <c:pt idx="2">
                  <c:v>229.15510548523207</c:v>
                </c:pt>
                <c:pt idx="3">
                  <c:v>218.85779535864981</c:v>
                </c:pt>
                <c:pt idx="4">
                  <c:v>225.70217827004222</c:v>
                </c:pt>
                <c:pt idx="5">
                  <c:v>224.86424050632914</c:v>
                </c:pt>
                <c:pt idx="6">
                  <c:v>232.379973628692</c:v>
                </c:pt>
                <c:pt idx="7">
                  <c:v>168.93625</c:v>
                </c:pt>
                <c:pt idx="8">
                  <c:v>163.41447257383965</c:v>
                </c:pt>
                <c:pt idx="9">
                  <c:v>243.95175105485231</c:v>
                </c:pt>
                <c:pt idx="10">
                  <c:v>241.36951476793249</c:v>
                </c:pt>
                <c:pt idx="11">
                  <c:v>139.8279694092827</c:v>
                </c:pt>
                <c:pt idx="12">
                  <c:v>157.86120253164552</c:v>
                </c:pt>
                <c:pt idx="13">
                  <c:v>241.37348101265815</c:v>
                </c:pt>
                <c:pt idx="14">
                  <c:v>230.04736286919828</c:v>
                </c:pt>
                <c:pt idx="15">
                  <c:v>216.15145569620256</c:v>
                </c:pt>
                <c:pt idx="16">
                  <c:v>96.767979957805906</c:v>
                </c:pt>
                <c:pt idx="17">
                  <c:v>137.17456751054854</c:v>
                </c:pt>
                <c:pt idx="18">
                  <c:v>115.02581751054852</c:v>
                </c:pt>
                <c:pt idx="19">
                  <c:v>126.20081751054855</c:v>
                </c:pt>
                <c:pt idx="20">
                  <c:v>77.964504219409349</c:v>
                </c:pt>
                <c:pt idx="21">
                  <c:v>154.51026371308006</c:v>
                </c:pt>
                <c:pt idx="22">
                  <c:v>145.87859177215185</c:v>
                </c:pt>
                <c:pt idx="23">
                  <c:v>105.77914029535859</c:v>
                </c:pt>
                <c:pt idx="24">
                  <c:v>130.10330696202536</c:v>
                </c:pt>
                <c:pt idx="25">
                  <c:v>144.18882383966246</c:v>
                </c:pt>
                <c:pt idx="26">
                  <c:v>68.200089662447269</c:v>
                </c:pt>
                <c:pt idx="27">
                  <c:v>67.090137130801693</c:v>
                </c:pt>
                <c:pt idx="28">
                  <c:v>37.345601265822751</c:v>
                </c:pt>
                <c:pt idx="29">
                  <c:v>34.488259493670988</c:v>
                </c:pt>
                <c:pt idx="30">
                  <c:v>53.779646624472662</c:v>
                </c:pt>
                <c:pt idx="31">
                  <c:v>13.654820675105462</c:v>
                </c:pt>
                <c:pt idx="32">
                  <c:v>51.924261603375527</c:v>
                </c:pt>
                <c:pt idx="33">
                  <c:v>44.533945147679439</c:v>
                </c:pt>
                <c:pt idx="34">
                  <c:v>23.288169831223588</c:v>
                </c:pt>
                <c:pt idx="35">
                  <c:v>110.28660864978895</c:v>
                </c:pt>
                <c:pt idx="36">
                  <c:v>187.17475738396618</c:v>
                </c:pt>
                <c:pt idx="37">
                  <c:v>142.69088607594941</c:v>
                </c:pt>
                <c:pt idx="38">
                  <c:v>120.67594409282701</c:v>
                </c:pt>
                <c:pt idx="39">
                  <c:v>147.53298523206752</c:v>
                </c:pt>
                <c:pt idx="40">
                  <c:v>196.32185126582274</c:v>
                </c:pt>
                <c:pt idx="41">
                  <c:v>146.34045358649786</c:v>
                </c:pt>
                <c:pt idx="42">
                  <c:v>198.23513713080172</c:v>
                </c:pt>
                <c:pt idx="43">
                  <c:v>197.46796940928274</c:v>
                </c:pt>
                <c:pt idx="44">
                  <c:v>264.0800632911392</c:v>
                </c:pt>
                <c:pt idx="45">
                  <c:v>129.32483122362873</c:v>
                </c:pt>
                <c:pt idx="46">
                  <c:v>78.826534810126603</c:v>
                </c:pt>
                <c:pt idx="47">
                  <c:v>43.371798523206785</c:v>
                </c:pt>
                <c:pt idx="48">
                  <c:v>22.173813291139286</c:v>
                </c:pt>
                <c:pt idx="49">
                  <c:v>-2.6779272151898841</c:v>
                </c:pt>
                <c:pt idx="50">
                  <c:v>1.8034915611813478</c:v>
                </c:pt>
                <c:pt idx="51">
                  <c:v>-3.3715928270042159</c:v>
                </c:pt>
                <c:pt idx="52">
                  <c:v>-2.8106912015826749E-14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7F0-4DEA-BD07-B28B922159EB}"/>
            </c:ext>
          </c:extLst>
        </c:ser>
        <c:ser>
          <c:idx val="6"/>
          <c:order val="5"/>
          <c:tx>
            <c:strRef>
              <c:f>'ETopo1 hypsometry slopes'!$AA$1</c:f>
              <c:strCache>
                <c:ptCount val="1"/>
                <c:pt idx="0">
                  <c:v>Etopo1 ice 0-300</c:v>
                </c:pt>
              </c:strCache>
            </c:strRef>
          </c:tx>
          <c:spPr>
            <a:ln w="2222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slopes'!$AA$3:$AA$55</c:f>
              <c:numCache>
                <c:formatCode>0.00</c:formatCode>
                <c:ptCount val="53"/>
                <c:pt idx="0">
                  <c:v>239.422157026024</c:v>
                </c:pt>
                <c:pt idx="1">
                  <c:v>296.37646760380073</c:v>
                </c:pt>
                <c:pt idx="2">
                  <c:v>239.60232279838749</c:v>
                </c:pt>
                <c:pt idx="3">
                  <c:v>228.8355566830086</c:v>
                </c:pt>
                <c:pt idx="4">
                  <c:v>235.99197608819136</c:v>
                </c:pt>
                <c:pt idx="5">
                  <c:v>235.11583660999381</c:v>
                </c:pt>
                <c:pt idx="6">
                  <c:v>242.97421318789188</c:v>
                </c:pt>
                <c:pt idx="7">
                  <c:v>176.63808021705924</c:v>
                </c:pt>
                <c:pt idx="8">
                  <c:v>170.86456408927219</c:v>
                </c:pt>
                <c:pt idx="9">
                  <c:v>255.07354976755471</c:v>
                </c:pt>
                <c:pt idx="10">
                  <c:v>252.37358892203844</c:v>
                </c:pt>
                <c:pt idx="11">
                  <c:v>146.20274853446423</c:v>
                </c:pt>
                <c:pt idx="12">
                  <c:v>165.0581195921315</c:v>
                </c:pt>
                <c:pt idx="13">
                  <c:v>252.37773598848517</c:v>
                </c:pt>
                <c:pt idx="14">
                  <c:v>240.53525833687189</c:v>
                </c:pt>
                <c:pt idx="15">
                  <c:v>226.00583456954888</c:v>
                </c:pt>
                <c:pt idx="16">
                  <c:v>101.17964738905771</c:v>
                </c:pt>
                <c:pt idx="17">
                  <c:v>143.4283776256942</c:v>
                </c:pt>
                <c:pt idx="18">
                  <c:v>120.26986262842394</c:v>
                </c:pt>
                <c:pt idx="19">
                  <c:v>131.95433263664088</c:v>
                </c:pt>
                <c:pt idx="20">
                  <c:v>81.518918233305655</c:v>
                </c:pt>
                <c:pt idx="21">
                  <c:v>161.55441094560825</c:v>
                </c:pt>
                <c:pt idx="22">
                  <c:v>152.52921972283031</c:v>
                </c:pt>
                <c:pt idx="23">
                  <c:v>110.60162794416894</c:v>
                </c:pt>
                <c:pt idx="24">
                  <c:v>136.03473719620808</c:v>
                </c:pt>
                <c:pt idx="25">
                  <c:v>150.76241500443939</c:v>
                </c:pt>
                <c:pt idx="26">
                  <c:v>71.309342480408986</c:v>
                </c:pt>
                <c:pt idx="27">
                  <c:v>70.148787038211466</c:v>
                </c:pt>
                <c:pt idx="28">
                  <c:v>39.048193103296107</c:v>
                </c:pt>
                <c:pt idx="29">
                  <c:v>36.060584670192512</c:v>
                </c:pt>
                <c:pt idx="30">
                  <c:v>56.231469175494894</c:v>
                </c:pt>
                <c:pt idx="31">
                  <c:v>14.277346098062656</c:v>
                </c:pt>
                <c:pt idx="32">
                  <c:v>54.291496859369225</c:v>
                </c:pt>
                <c:pt idx="33">
                  <c:v>46.56425471370364</c:v>
                </c:pt>
                <c:pt idx="34">
                  <c:v>24.349881157869731</c:v>
                </c:pt>
                <c:pt idx="35">
                  <c:v>115.31459249005962</c:v>
                </c:pt>
                <c:pt idx="36">
                  <c:v>195.7080840222132</c:v>
                </c:pt>
                <c:pt idx="37">
                  <c:v>149.19618602240081</c:v>
                </c:pt>
                <c:pt idx="38">
                  <c:v>126.17757937055029</c:v>
                </c:pt>
                <c:pt idx="39">
                  <c:v>154.25903724087729</c:v>
                </c:pt>
                <c:pt idx="40">
                  <c:v>205.27219535330025</c:v>
                </c:pt>
                <c:pt idx="41">
                  <c:v>153.01213788995932</c:v>
                </c:pt>
                <c:pt idx="42">
                  <c:v>207.27270822189013</c:v>
                </c:pt>
                <c:pt idx="43">
                  <c:v>206.47056520324489</c:v>
                </c:pt>
                <c:pt idx="44">
                  <c:v>276.11951492557893</c:v>
                </c:pt>
                <c:pt idx="45">
                  <c:v>135.22077062641662</c:v>
                </c:pt>
                <c:pt idx="46">
                  <c:v>82.420248934281148</c:v>
                </c:pt>
                <c:pt idx="47">
                  <c:v>45.349125641775117</c:v>
                </c:pt>
                <c:pt idx="48">
                  <c:v>23.184720927795873</c:v>
                </c:pt>
                <c:pt idx="49">
                  <c:v>-2.8000143382616627</c:v>
                </c:pt>
                <c:pt idx="50">
                  <c:v>1.8857130252076761</c:v>
                </c:pt>
                <c:pt idx="51">
                  <c:v>-3.5253042744563832</c:v>
                </c:pt>
                <c:pt idx="52">
                  <c:v>-2.9388310556825021E-14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7F0-4DEA-BD07-B28B922159EB}"/>
            </c:ext>
          </c:extLst>
        </c:ser>
        <c:ser>
          <c:idx val="7"/>
          <c:order val="6"/>
          <c:tx>
            <c:strRef>
              <c:f>'ETopo1 hypsometry slopes'!$AD$1</c:f>
              <c:strCache>
                <c:ptCount val="1"/>
                <c:pt idx="0">
                  <c:v>Etopo1 IGP 0-200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slopes'!$AD$3:$AD$55</c:f>
              <c:numCache>
                <c:formatCode>0.00</c:formatCode>
                <c:ptCount val="53"/>
                <c:pt idx="0">
                  <c:v>248.0865028571429</c:v>
                </c:pt>
                <c:pt idx="1">
                  <c:v>307.10190857142857</c:v>
                </c:pt>
                <c:pt idx="2">
                  <c:v>248.27318857142859</c:v>
                </c:pt>
                <c:pt idx="3">
                  <c:v>237.11678857142857</c:v>
                </c:pt>
                <c:pt idx="4">
                  <c:v>244.53218857142861</c:v>
                </c:pt>
                <c:pt idx="5">
                  <c:v>243.62434285714289</c:v>
                </c:pt>
                <c:pt idx="6">
                  <c:v>251.76710285714287</c:v>
                </c:pt>
                <c:pt idx="7">
                  <c:v>183.03036</c:v>
                </c:pt>
                <c:pt idx="8">
                  <c:v>177.04790857142854</c:v>
                </c:pt>
                <c:pt idx="9">
                  <c:v>264.30429714285714</c:v>
                </c:pt>
                <c:pt idx="10">
                  <c:v>261.50662857142851</c:v>
                </c:pt>
                <c:pt idx="11">
                  <c:v>151.49361714285718</c:v>
                </c:pt>
                <c:pt idx="12">
                  <c:v>171.03133714285707</c:v>
                </c:pt>
                <c:pt idx="13">
                  <c:v>261.51092571428563</c:v>
                </c:pt>
                <c:pt idx="14">
                  <c:v>249.23988571428566</c:v>
                </c:pt>
                <c:pt idx="15">
                  <c:v>234.18466285714288</c:v>
                </c:pt>
                <c:pt idx="16">
                  <c:v>104.84119428571428</c:v>
                </c:pt>
                <c:pt idx="17">
                  <c:v>148.61884571428575</c:v>
                </c:pt>
                <c:pt idx="18">
                  <c:v>124.62225714285714</c:v>
                </c:pt>
                <c:pt idx="19">
                  <c:v>136.72957142857143</c:v>
                </c:pt>
                <c:pt idx="20">
                  <c:v>84.468971428571507</c:v>
                </c:pt>
                <c:pt idx="21">
                  <c:v>167.40083428571418</c:v>
                </c:pt>
                <c:pt idx="22">
                  <c:v>158.04903428571424</c:v>
                </c:pt>
                <c:pt idx="23">
                  <c:v>114.60414285714279</c:v>
                </c:pt>
                <c:pt idx="24">
                  <c:v>140.95764000000003</c:v>
                </c:pt>
                <c:pt idx="25">
                  <c:v>156.21829142857146</c:v>
                </c:pt>
                <c:pt idx="26">
                  <c:v>73.889925714285724</c:v>
                </c:pt>
                <c:pt idx="27">
                  <c:v>72.687371428571424</c:v>
                </c:pt>
                <c:pt idx="28">
                  <c:v>40.461291428571393</c:v>
                </c:pt>
                <c:pt idx="29">
                  <c:v>37.365565714285822</c:v>
                </c:pt>
                <c:pt idx="30">
                  <c:v>58.266405714285803</c:v>
                </c:pt>
                <c:pt idx="31">
                  <c:v>14.794022857142833</c:v>
                </c:pt>
                <c:pt idx="32">
                  <c:v>56.256228571428572</c:v>
                </c:pt>
                <c:pt idx="33">
                  <c:v>48.24934857142869</c:v>
                </c:pt>
                <c:pt idx="34">
                  <c:v>25.231068571428526</c:v>
                </c:pt>
                <c:pt idx="35">
                  <c:v>119.48766285714275</c:v>
                </c:pt>
                <c:pt idx="36">
                  <c:v>202.79047999999995</c:v>
                </c:pt>
                <c:pt idx="37">
                  <c:v>154.59538285714288</c:v>
                </c:pt>
                <c:pt idx="38">
                  <c:v>130.7437657142857</c:v>
                </c:pt>
                <c:pt idx="39">
                  <c:v>159.84145142857142</c:v>
                </c:pt>
                <c:pt idx="40">
                  <c:v>212.70070285714283</c:v>
                </c:pt>
                <c:pt idx="41">
                  <c:v>158.54942857142854</c:v>
                </c:pt>
                <c:pt idx="42">
                  <c:v>214.77361142857143</c:v>
                </c:pt>
                <c:pt idx="43">
                  <c:v>213.94244</c:v>
                </c:pt>
                <c:pt idx="44">
                  <c:v>286.11188571428568</c:v>
                </c:pt>
                <c:pt idx="45">
                  <c:v>140.11421714285717</c:v>
                </c:pt>
                <c:pt idx="46">
                  <c:v>85.402920000000037</c:v>
                </c:pt>
                <c:pt idx="47">
                  <c:v>46.990245714285756</c:v>
                </c:pt>
                <c:pt idx="48">
                  <c:v>24.02374285714291</c:v>
                </c:pt>
                <c:pt idx="49">
                  <c:v>-2.9013428571428688</c:v>
                </c:pt>
                <c:pt idx="50">
                  <c:v>1.9539542857141918</c:v>
                </c:pt>
                <c:pt idx="51">
                  <c:v>-3.6528799999999961</c:v>
                </c:pt>
                <c:pt idx="52">
                  <c:v>-3.0451831532575721E-14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7F0-4DEA-BD07-B28B922159EB}"/>
            </c:ext>
          </c:extLst>
        </c:ser>
        <c:ser>
          <c:idx val="9"/>
          <c:order val="7"/>
          <c:tx>
            <c:strRef>
              <c:f>'ETopo1 hypsometry slopes'!$AG$1</c:f>
              <c:strCache>
                <c:ptCount val="1"/>
                <c:pt idx="0">
                  <c:v>Etopo1 IGP 0-250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slopes'!$AG$3:$AG$55</c:f>
              <c:numCache>
                <c:formatCode>0.00</c:formatCode>
                <c:ptCount val="53"/>
                <c:pt idx="0">
                  <c:v>245.83883352208386</c:v>
                </c:pt>
                <c:pt idx="1">
                  <c:v>304.31955832389576</c:v>
                </c:pt>
                <c:pt idx="2">
                  <c:v>246.02382785956968</c:v>
                </c:pt>
                <c:pt idx="3">
                  <c:v>234.96850509626273</c:v>
                </c:pt>
                <c:pt idx="4">
                  <c:v>242.31672140430354</c:v>
                </c:pt>
                <c:pt idx="5">
                  <c:v>241.41710079275202</c:v>
                </c:pt>
                <c:pt idx="6">
                  <c:v>249.48608720271804</c:v>
                </c:pt>
                <c:pt idx="7">
                  <c:v>181.37210079275198</c:v>
                </c:pt>
                <c:pt idx="8">
                  <c:v>175.44385050962623</c:v>
                </c:pt>
                <c:pt idx="9">
                  <c:v>261.90969422423552</c:v>
                </c:pt>
                <c:pt idx="10">
                  <c:v>259.13737259343145</c:v>
                </c:pt>
                <c:pt idx="11">
                  <c:v>150.12108154020387</c:v>
                </c:pt>
                <c:pt idx="12">
                  <c:v>169.48178935447331</c:v>
                </c:pt>
                <c:pt idx="13">
                  <c:v>259.14163080407695</c:v>
                </c:pt>
                <c:pt idx="14">
                  <c:v>246.98176670441671</c:v>
                </c:pt>
                <c:pt idx="15">
                  <c:v>232.06294450736132</c:v>
                </c:pt>
                <c:pt idx="16">
                  <c:v>103.89133069082673</c:v>
                </c:pt>
                <c:pt idx="17">
                  <c:v>147.27235560588903</c:v>
                </c:pt>
                <c:pt idx="18">
                  <c:v>123.49317667044168</c:v>
                </c:pt>
                <c:pt idx="19">
                  <c:v>135.49079841449606</c:v>
                </c:pt>
                <c:pt idx="20">
                  <c:v>83.70368063420166</c:v>
                </c:pt>
                <c:pt idx="21">
                  <c:v>165.88417893544724</c:v>
                </c:pt>
                <c:pt idx="22">
                  <c:v>156.61710645526608</c:v>
                </c:pt>
                <c:pt idx="23">
                  <c:v>113.56582672706675</c:v>
                </c:pt>
                <c:pt idx="24">
                  <c:v>139.6805605889015</c:v>
                </c:pt>
                <c:pt idx="25">
                  <c:v>154.80295016987546</c:v>
                </c:pt>
                <c:pt idx="26">
                  <c:v>73.220481313703303</c:v>
                </c:pt>
                <c:pt idx="27">
                  <c:v>72.028822197055504</c:v>
                </c:pt>
                <c:pt idx="28">
                  <c:v>40.094711211777991</c:v>
                </c:pt>
                <c:pt idx="29">
                  <c:v>37.027032842582216</c:v>
                </c:pt>
                <c:pt idx="30">
                  <c:v>57.738510758776989</c:v>
                </c:pt>
                <c:pt idx="31">
                  <c:v>14.659988674971665</c:v>
                </c:pt>
                <c:pt idx="32">
                  <c:v>55.746545866364663</c:v>
                </c:pt>
                <c:pt idx="33">
                  <c:v>47.812208380521078</c:v>
                </c:pt>
                <c:pt idx="34">
                  <c:v>25.002474518686249</c:v>
                </c:pt>
                <c:pt idx="35">
                  <c:v>118.4051019252547</c:v>
                </c:pt>
                <c:pt idx="36">
                  <c:v>200.95319365798409</c:v>
                </c:pt>
                <c:pt idx="37">
                  <c:v>153.19474518686303</c:v>
                </c:pt>
                <c:pt idx="38">
                  <c:v>129.55922423556061</c:v>
                </c:pt>
                <c:pt idx="39">
                  <c:v>158.39328425821066</c:v>
                </c:pt>
                <c:pt idx="40">
                  <c:v>210.77362967157416</c:v>
                </c:pt>
                <c:pt idx="41">
                  <c:v>157.11296715741784</c:v>
                </c:pt>
                <c:pt idx="42">
                  <c:v>212.82775764439413</c:v>
                </c:pt>
                <c:pt idx="43">
                  <c:v>212.00411664779165</c:v>
                </c:pt>
                <c:pt idx="44">
                  <c:v>283.51970554926385</c:v>
                </c:pt>
                <c:pt idx="45">
                  <c:v>138.84477916194794</c:v>
                </c:pt>
                <c:pt idx="46">
                  <c:v>84.62916761041906</c:v>
                </c:pt>
                <c:pt idx="47">
                  <c:v>46.564513023782602</c:v>
                </c:pt>
                <c:pt idx="48">
                  <c:v>23.806087202718057</c:v>
                </c:pt>
                <c:pt idx="49">
                  <c:v>-2.8750566251415743</c:v>
                </c:pt>
                <c:pt idx="50">
                  <c:v>1.9362514156284458</c:v>
                </c:pt>
                <c:pt idx="51">
                  <c:v>-3.6197848244620574</c:v>
                </c:pt>
                <c:pt idx="52">
                  <c:v>-3.0175937249154879E-14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7F0-4DEA-BD07-B28B922159EB}"/>
            </c:ext>
          </c:extLst>
        </c:ser>
        <c:ser>
          <c:idx val="0"/>
          <c:order val="8"/>
          <c:tx>
            <c:strRef>
              <c:f>'ETopo1 hypsometry slopes'!$AJ$1</c:f>
              <c:strCache>
                <c:ptCount val="1"/>
                <c:pt idx="0">
                  <c:v>Etopo1 IGP 0-300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'ETopo1 hypsometry slopes'!$F$3:$F$55</c:f>
              <c:numCache>
                <c:formatCode>0.00</c:formatCode>
                <c:ptCount val="53"/>
                <c:pt idx="0">
                  <c:v>520</c:v>
                </c:pt>
                <c:pt idx="1">
                  <c:v>510</c:v>
                </c:pt>
                <c:pt idx="2">
                  <c:v>500</c:v>
                </c:pt>
                <c:pt idx="3">
                  <c:v>490</c:v>
                </c:pt>
                <c:pt idx="4">
                  <c:v>480</c:v>
                </c:pt>
                <c:pt idx="5">
                  <c:v>470</c:v>
                </c:pt>
                <c:pt idx="6">
                  <c:v>460</c:v>
                </c:pt>
                <c:pt idx="7">
                  <c:v>450</c:v>
                </c:pt>
                <c:pt idx="8">
                  <c:v>440</c:v>
                </c:pt>
                <c:pt idx="9">
                  <c:v>430</c:v>
                </c:pt>
                <c:pt idx="10">
                  <c:v>420</c:v>
                </c:pt>
                <c:pt idx="11">
                  <c:v>410</c:v>
                </c:pt>
                <c:pt idx="12">
                  <c:v>400</c:v>
                </c:pt>
                <c:pt idx="13">
                  <c:v>390</c:v>
                </c:pt>
                <c:pt idx="14">
                  <c:v>380</c:v>
                </c:pt>
                <c:pt idx="15">
                  <c:v>370</c:v>
                </c:pt>
                <c:pt idx="16">
                  <c:v>360</c:v>
                </c:pt>
                <c:pt idx="17">
                  <c:v>350</c:v>
                </c:pt>
                <c:pt idx="18">
                  <c:v>340</c:v>
                </c:pt>
                <c:pt idx="19">
                  <c:v>330</c:v>
                </c:pt>
                <c:pt idx="20">
                  <c:v>320</c:v>
                </c:pt>
                <c:pt idx="21">
                  <c:v>310</c:v>
                </c:pt>
                <c:pt idx="22">
                  <c:v>300</c:v>
                </c:pt>
                <c:pt idx="23">
                  <c:v>290</c:v>
                </c:pt>
                <c:pt idx="24">
                  <c:v>280</c:v>
                </c:pt>
                <c:pt idx="25">
                  <c:v>270</c:v>
                </c:pt>
                <c:pt idx="26">
                  <c:v>260</c:v>
                </c:pt>
                <c:pt idx="27">
                  <c:v>250</c:v>
                </c:pt>
                <c:pt idx="28">
                  <c:v>240</c:v>
                </c:pt>
                <c:pt idx="29">
                  <c:v>230</c:v>
                </c:pt>
                <c:pt idx="30">
                  <c:v>220</c:v>
                </c:pt>
                <c:pt idx="31">
                  <c:v>210</c:v>
                </c:pt>
                <c:pt idx="32">
                  <c:v>200</c:v>
                </c:pt>
                <c:pt idx="33">
                  <c:v>190</c:v>
                </c:pt>
                <c:pt idx="34">
                  <c:v>180</c:v>
                </c:pt>
                <c:pt idx="35">
                  <c:v>170</c:v>
                </c:pt>
                <c:pt idx="36">
                  <c:v>160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110</c:v>
                </c:pt>
                <c:pt idx="42">
                  <c:v>100</c:v>
                </c:pt>
                <c:pt idx="43">
                  <c:v>90</c:v>
                </c:pt>
                <c:pt idx="44">
                  <c:v>80</c:v>
                </c:pt>
                <c:pt idx="45">
                  <c:v>70</c:v>
                </c:pt>
                <c:pt idx="46">
                  <c:v>60</c:v>
                </c:pt>
                <c:pt idx="47">
                  <c:v>50</c:v>
                </c:pt>
                <c:pt idx="48">
                  <c:v>40</c:v>
                </c:pt>
                <c:pt idx="49">
                  <c:v>30</c:v>
                </c:pt>
                <c:pt idx="50">
                  <c:v>20</c:v>
                </c:pt>
                <c:pt idx="51">
                  <c:v>10</c:v>
                </c:pt>
                <c:pt idx="52">
                  <c:v>0</c:v>
                </c:pt>
              </c:numCache>
            </c:numRef>
          </c:xVal>
          <c:yVal>
            <c:numRef>
              <c:f>'ETopo1 hypsometry slopes'!$AJ$3:$AJ$55</c:f>
              <c:numCache>
                <c:formatCode>0.00</c:formatCode>
                <c:ptCount val="53"/>
                <c:pt idx="0">
                  <c:v>266.35053987730066</c:v>
                </c:pt>
                <c:pt idx="1">
                  <c:v>329.71063803680977</c:v>
                </c:pt>
                <c:pt idx="2">
                  <c:v>266.5509693251534</c:v>
                </c:pt>
                <c:pt idx="3">
                  <c:v>254.57323926380371</c:v>
                </c:pt>
                <c:pt idx="4">
                  <c:v>262.53455828220859</c:v>
                </c:pt>
                <c:pt idx="5">
                  <c:v>261.55987730061355</c:v>
                </c:pt>
                <c:pt idx="6">
                  <c:v>270.30210429447857</c:v>
                </c:pt>
                <c:pt idx="7">
                  <c:v>196.50498773006134</c:v>
                </c:pt>
                <c:pt idx="8">
                  <c:v>190.08211042944782</c:v>
                </c:pt>
                <c:pt idx="9">
                  <c:v>283.76228220858894</c:v>
                </c:pt>
                <c:pt idx="10">
                  <c:v>280.75865030674845</c:v>
                </c:pt>
                <c:pt idx="11">
                  <c:v>162.64652147239264</c:v>
                </c:pt>
                <c:pt idx="12">
                  <c:v>183.62260122699379</c:v>
                </c:pt>
                <c:pt idx="13">
                  <c:v>280.7632638036809</c:v>
                </c:pt>
                <c:pt idx="14">
                  <c:v>267.58883435582817</c:v>
                </c:pt>
                <c:pt idx="15">
                  <c:v>251.42525153374234</c:v>
                </c:pt>
                <c:pt idx="16">
                  <c:v>112.55956441717791</c:v>
                </c:pt>
                <c:pt idx="17">
                  <c:v>159.56011042944786</c:v>
                </c:pt>
                <c:pt idx="18">
                  <c:v>133.79690184049079</c:v>
                </c:pt>
                <c:pt idx="19">
                  <c:v>146.79555214723928</c:v>
                </c:pt>
                <c:pt idx="20">
                  <c:v>90.687546012270019</c:v>
                </c:pt>
                <c:pt idx="21">
                  <c:v>179.72482208588946</c:v>
                </c:pt>
                <c:pt idx="22">
                  <c:v>169.68454601226986</c:v>
                </c:pt>
                <c:pt idx="23">
                  <c:v>123.04125766871158</c:v>
                </c:pt>
                <c:pt idx="24">
                  <c:v>151.33488957055218</c:v>
                </c:pt>
                <c:pt idx="25">
                  <c:v>167.71902453987732</c:v>
                </c:pt>
                <c:pt idx="26">
                  <c:v>79.329674846625792</c:v>
                </c:pt>
                <c:pt idx="27">
                  <c:v>78.038588957055225</c:v>
                </c:pt>
                <c:pt idx="28">
                  <c:v>43.440036809815908</c:v>
                </c:pt>
                <c:pt idx="29">
                  <c:v>40.116404907975578</c:v>
                </c:pt>
                <c:pt idx="30">
                  <c:v>62.555957055214826</c:v>
                </c:pt>
                <c:pt idx="31">
                  <c:v>15.883153374233103</c:v>
                </c:pt>
                <c:pt idx="32">
                  <c:v>60.397791411042945</c:v>
                </c:pt>
                <c:pt idx="33">
                  <c:v>51.801447852760859</c:v>
                </c:pt>
                <c:pt idx="34">
                  <c:v>27.088570552147189</c:v>
                </c:pt>
                <c:pt idx="35">
                  <c:v>128.28430061349684</c:v>
                </c:pt>
                <c:pt idx="36">
                  <c:v>217.71984049079748</c:v>
                </c:pt>
                <c:pt idx="37">
                  <c:v>165.97663803680987</c:v>
                </c:pt>
                <c:pt idx="38">
                  <c:v>140.36907361963188</c:v>
                </c:pt>
                <c:pt idx="39">
                  <c:v>171.60892024539879</c:v>
                </c:pt>
                <c:pt idx="40">
                  <c:v>228.35965030674839</c:v>
                </c:pt>
                <c:pt idx="41">
                  <c:v>170.22177914110426</c:v>
                </c:pt>
                <c:pt idx="42">
                  <c:v>230.58516564417181</c:v>
                </c:pt>
                <c:pt idx="43">
                  <c:v>229.69280368098163</c:v>
                </c:pt>
                <c:pt idx="44">
                  <c:v>307.1753374233129</c:v>
                </c:pt>
                <c:pt idx="45">
                  <c:v>150.42937423312884</c:v>
                </c:pt>
                <c:pt idx="46">
                  <c:v>91.690251533742355</c:v>
                </c:pt>
                <c:pt idx="47">
                  <c:v>50.449650306748509</c:v>
                </c:pt>
                <c:pt idx="48">
                  <c:v>25.792361963190238</c:v>
                </c:pt>
                <c:pt idx="49">
                  <c:v>-3.1149386503067609</c:v>
                </c:pt>
                <c:pt idx="50">
                  <c:v>2.0978036809814937</c:v>
                </c:pt>
                <c:pt idx="51">
                  <c:v>-3.9218036809815913</c:v>
                </c:pt>
                <c:pt idx="52">
                  <c:v>-3.2693684160740807E-14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77F0-4DEA-BD07-B28B92215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30464"/>
        <c:axId val="557634400"/>
      </c:scatterChart>
      <c:valAx>
        <c:axId val="55763046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Age (Ma)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634400"/>
        <c:crosses val="autoZero"/>
        <c:crossBetween val="midCat"/>
      </c:valAx>
      <c:valAx>
        <c:axId val="5576344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Sea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63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284994964753274E-2"/>
          <c:y val="5.8554432908275847E-2"/>
          <c:w val="0.20110775427995975"/>
          <c:h val="0.9025075139943789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136072</xdr:colOff>
      <xdr:row>9</xdr:row>
      <xdr:rowOff>54429</xdr:rowOff>
    </xdr:from>
    <xdr:to>
      <xdr:col>56</xdr:col>
      <xdr:colOff>40822</xdr:colOff>
      <xdr:row>54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400050</xdr:colOff>
      <xdr:row>0</xdr:row>
      <xdr:rowOff>57150</xdr:rowOff>
    </xdr:from>
    <xdr:to>
      <xdr:col>99</xdr:col>
      <xdr:colOff>19050</xdr:colOff>
      <xdr:row>56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="60" zoomScaleNormal="60" workbookViewId="0">
      <selection activeCell="C6" sqref="C6"/>
    </sheetView>
  </sheetViews>
  <sheetFormatPr defaultRowHeight="15" x14ac:dyDescent="0.25"/>
  <cols>
    <col min="1" max="1" width="5.85546875" bestFit="1" customWidth="1"/>
    <col min="2" max="3" width="22.140625" customWidth="1"/>
    <col min="4" max="4" width="22" customWidth="1"/>
    <col min="5" max="5" width="17.7109375" bestFit="1" customWidth="1"/>
    <col min="6" max="6" width="11.42578125" customWidth="1"/>
    <col min="7" max="7" width="18.85546875" customWidth="1"/>
    <col min="8" max="8" width="22.28515625" customWidth="1"/>
    <col min="9" max="10" width="17.7109375" customWidth="1"/>
    <col min="11" max="12" width="32.5703125" customWidth="1"/>
    <col min="13" max="15" width="37.140625" customWidth="1"/>
    <col min="16" max="17" width="41.85546875" customWidth="1"/>
    <col min="18" max="18" width="49" bestFit="1" customWidth="1"/>
  </cols>
  <sheetData>
    <row r="1" spans="1:18" ht="54" customHeight="1" x14ac:dyDescent="0.25">
      <c r="A1" s="1" t="s">
        <v>0</v>
      </c>
      <c r="B1" s="39" t="s">
        <v>56</v>
      </c>
      <c r="C1" s="39"/>
      <c r="D1" s="39" t="s">
        <v>2</v>
      </c>
      <c r="E1" s="5" t="s">
        <v>57</v>
      </c>
      <c r="F1" s="5" t="s">
        <v>3</v>
      </c>
      <c r="G1" s="39" t="s">
        <v>5</v>
      </c>
      <c r="H1" s="39" t="s">
        <v>18</v>
      </c>
      <c r="I1" s="39" t="s">
        <v>4</v>
      </c>
      <c r="J1" s="39"/>
      <c r="K1" s="39" t="s">
        <v>8</v>
      </c>
      <c r="L1" s="39"/>
      <c r="M1" s="39" t="s">
        <v>35</v>
      </c>
      <c r="N1" s="39" t="s">
        <v>36</v>
      </c>
      <c r="O1" s="39"/>
      <c r="P1" s="39" t="s">
        <v>37</v>
      </c>
      <c r="Q1" s="39"/>
      <c r="R1" s="39" t="s">
        <v>38</v>
      </c>
    </row>
    <row r="2" spans="1:18" ht="15.75" x14ac:dyDescent="0.25">
      <c r="A2" s="2" t="s">
        <v>1</v>
      </c>
      <c r="B2" s="2" t="s">
        <v>55</v>
      </c>
      <c r="C2" s="94" t="s">
        <v>81</v>
      </c>
      <c r="D2" s="2" t="s">
        <v>55</v>
      </c>
      <c r="E2" s="2" t="s">
        <v>55</v>
      </c>
      <c r="F2" s="2" t="s">
        <v>55</v>
      </c>
      <c r="G2" s="2" t="s">
        <v>55</v>
      </c>
      <c r="H2" s="2" t="s">
        <v>55</v>
      </c>
      <c r="I2" s="2" t="s">
        <v>55</v>
      </c>
      <c r="J2" s="94" t="s">
        <v>81</v>
      </c>
      <c r="K2" s="2" t="s">
        <v>55</v>
      </c>
      <c r="L2" s="94" t="s">
        <v>81</v>
      </c>
      <c r="M2" s="9" t="s">
        <v>45</v>
      </c>
      <c r="N2" s="9" t="s">
        <v>7</v>
      </c>
      <c r="O2" s="95" t="s">
        <v>81</v>
      </c>
      <c r="P2" s="2" t="s">
        <v>45</v>
      </c>
      <c r="Q2" s="2"/>
      <c r="R2" s="21" t="s">
        <v>45</v>
      </c>
    </row>
    <row r="3" spans="1:18" x14ac:dyDescent="0.25">
      <c r="A3" s="3">
        <v>520</v>
      </c>
      <c r="B3" s="6">
        <v>169.397909</v>
      </c>
      <c r="C3" s="6"/>
      <c r="D3" s="4">
        <v>116.263193</v>
      </c>
      <c r="E3" s="4">
        <f>D3-0.1</f>
        <v>116.16319300000001</v>
      </c>
      <c r="F3" s="6">
        <v>75.611054999999993</v>
      </c>
      <c r="G3" s="6">
        <v>40.652138000000008</v>
      </c>
      <c r="H3" s="6">
        <v>43.415138000000006</v>
      </c>
      <c r="I3" s="6">
        <v>93.786854000000005</v>
      </c>
      <c r="J3" s="6"/>
      <c r="K3" s="6">
        <v>32.296854000000003</v>
      </c>
      <c r="L3" s="6"/>
      <c r="M3" s="4">
        <f>((H3/176.67)*1000)</f>
        <v>245.7414275202355</v>
      </c>
      <c r="N3" s="4">
        <f>(I3/176.67)*1000</f>
        <v>530.85896869870385</v>
      </c>
      <c r="O3" s="4"/>
      <c r="P3" s="4">
        <f>((K3/176.67)*1000)</f>
        <v>182.80893190694519</v>
      </c>
      <c r="Q3" s="4"/>
      <c r="R3" s="17">
        <f>M3-P3</f>
        <v>62.932495613290314</v>
      </c>
    </row>
    <row r="4" spans="1:18" x14ac:dyDescent="0.25">
      <c r="A4" s="3">
        <v>510</v>
      </c>
      <c r="B4" s="6">
        <v>167.56921</v>
      </c>
      <c r="C4" s="6"/>
      <c r="D4" s="4">
        <v>117.925162</v>
      </c>
      <c r="E4" s="4">
        <f t="shared" ref="E4:E55" si="0">D4-0.1</f>
        <v>117.82516200000001</v>
      </c>
      <c r="F4" s="6">
        <v>66.945328000000003</v>
      </c>
      <c r="G4" s="6">
        <v>50.979833999999997</v>
      </c>
      <c r="H4" s="6">
        <v>53.742833999999995</v>
      </c>
      <c r="I4" s="6">
        <v>100.62388199999999</v>
      </c>
      <c r="J4" s="6"/>
      <c r="K4" s="6">
        <v>39.133881999999993</v>
      </c>
      <c r="L4" s="6"/>
      <c r="M4" s="4">
        <f>((H4/176.67)*1000)</f>
        <v>304.19898115129899</v>
      </c>
      <c r="N4" s="4">
        <f t="shared" ref="N4:N55" si="1">(I4/176.67)*1000</f>
        <v>569.55839701137711</v>
      </c>
      <c r="O4" s="4"/>
      <c r="P4" s="4">
        <f t="shared" ref="P4:P55" si="2">((K4/176.67)*1000)</f>
        <v>221.50836021961848</v>
      </c>
      <c r="Q4" s="4"/>
      <c r="R4" s="17">
        <f t="shared" ref="R4:R55" si="3">M4-P4</f>
        <v>82.690620931680513</v>
      </c>
    </row>
    <row r="5" spans="1:18" x14ac:dyDescent="0.25">
      <c r="A5" s="3">
        <v>500</v>
      </c>
      <c r="B5" s="6">
        <v>174.848758</v>
      </c>
      <c r="C5" s="6"/>
      <c r="D5" s="4">
        <v>118.97972</v>
      </c>
      <c r="E5" s="4">
        <f t="shared" si="0"/>
        <v>118.87972000000001</v>
      </c>
      <c r="F5" s="6">
        <v>78.294911999999997</v>
      </c>
      <c r="G5" s="6">
        <v>40.684808000000004</v>
      </c>
      <c r="H5" s="6">
        <v>43.447808000000002</v>
      </c>
      <c r="I5" s="6">
        <v>96.553846000000007</v>
      </c>
      <c r="J5" s="6"/>
      <c r="K5" s="6">
        <v>35.063846000000005</v>
      </c>
      <c r="L5" s="6"/>
      <c r="M5" s="4">
        <f>((H5/176.67)*1000)</f>
        <v>245.92634855946116</v>
      </c>
      <c r="N5" s="4">
        <f t="shared" si="1"/>
        <v>546.52089205864047</v>
      </c>
      <c r="O5" s="4"/>
      <c r="P5" s="4">
        <f t="shared" si="2"/>
        <v>198.47085526688178</v>
      </c>
      <c r="Q5" s="4"/>
      <c r="R5" s="17">
        <f t="shared" si="3"/>
        <v>47.455493292579376</v>
      </c>
    </row>
    <row r="6" spans="1:18" x14ac:dyDescent="0.25">
      <c r="A6" s="3">
        <v>490</v>
      </c>
      <c r="B6" s="6">
        <v>173.27739700000001</v>
      </c>
      <c r="C6" s="6"/>
      <c r="D6" s="4">
        <v>119.099039</v>
      </c>
      <c r="E6" s="4">
        <f t="shared" si="0"/>
        <v>118.99903900000001</v>
      </c>
      <c r="F6" s="6">
        <v>80.366601000000003</v>
      </c>
      <c r="G6" s="6">
        <v>38.732438000000002</v>
      </c>
      <c r="H6" s="6">
        <v>41.495438</v>
      </c>
      <c r="I6" s="6">
        <v>92.910796000000005</v>
      </c>
      <c r="J6" s="6"/>
      <c r="K6" s="6">
        <v>31.420796000000003</v>
      </c>
      <c r="L6" s="6"/>
      <c r="M6" s="4">
        <f>((H6/176.67)*1000)</f>
        <v>234.87540612441276</v>
      </c>
      <c r="N6" s="4">
        <f t="shared" si="1"/>
        <v>525.90024339163426</v>
      </c>
      <c r="O6" s="4"/>
      <c r="P6" s="4">
        <f t="shared" si="2"/>
        <v>177.85020659987549</v>
      </c>
      <c r="Q6" s="4"/>
      <c r="R6" s="17">
        <f t="shared" si="3"/>
        <v>57.025199524537271</v>
      </c>
    </row>
    <row r="7" spans="1:18" x14ac:dyDescent="0.25">
      <c r="A7" s="3">
        <v>480</v>
      </c>
      <c r="B7" s="6">
        <v>172.984522</v>
      </c>
      <c r="C7" s="6"/>
      <c r="D7" s="4">
        <v>118.88909700000001</v>
      </c>
      <c r="E7" s="4">
        <f t="shared" si="0"/>
        <v>118.78909700000001</v>
      </c>
      <c r="F7" s="6">
        <v>78.858964</v>
      </c>
      <c r="G7" s="6">
        <v>40.030133000000006</v>
      </c>
      <c r="H7" s="6">
        <v>42.793133000000005</v>
      </c>
      <c r="I7" s="6">
        <v>94.125557999999998</v>
      </c>
      <c r="J7" s="6"/>
      <c r="K7" s="6">
        <v>32.635557999999996</v>
      </c>
      <c r="L7" s="6"/>
      <c r="M7" s="4">
        <f>((H7/176.67)*1000)</f>
        <v>242.22071092998249</v>
      </c>
      <c r="N7" s="4">
        <f t="shared" si="1"/>
        <v>532.77612497877408</v>
      </c>
      <c r="O7" s="4"/>
      <c r="P7" s="4">
        <f t="shared" si="2"/>
        <v>184.72608818701534</v>
      </c>
      <c r="Q7" s="4"/>
      <c r="R7" s="17">
        <f t="shared" si="3"/>
        <v>57.494622742967152</v>
      </c>
    </row>
    <row r="8" spans="1:18" x14ac:dyDescent="0.25">
      <c r="A8" s="3">
        <v>470</v>
      </c>
      <c r="B8" s="6">
        <v>174.32586000000001</v>
      </c>
      <c r="C8" s="6"/>
      <c r="D8" s="4">
        <v>119.165384</v>
      </c>
      <c r="E8" s="4">
        <f t="shared" si="0"/>
        <v>119.06538400000001</v>
      </c>
      <c r="F8" s="6">
        <v>79.294123999999996</v>
      </c>
      <c r="G8" s="6">
        <v>39.871260000000007</v>
      </c>
      <c r="H8" s="6">
        <v>42.634260000000005</v>
      </c>
      <c r="I8" s="6">
        <v>95.031736000000009</v>
      </c>
      <c r="J8" s="6"/>
      <c r="K8" s="6">
        <v>33.541736000000007</v>
      </c>
      <c r="L8" s="6"/>
      <c r="M8" s="4">
        <f>((H8/176.67)*1000)</f>
        <v>241.3214467651554</v>
      </c>
      <c r="N8" s="4">
        <f t="shared" si="1"/>
        <v>537.90533763513906</v>
      </c>
      <c r="O8" s="4"/>
      <c r="P8" s="4">
        <f t="shared" si="2"/>
        <v>189.85530084338038</v>
      </c>
      <c r="Q8" s="4"/>
      <c r="R8" s="17">
        <f t="shared" si="3"/>
        <v>51.466145921775023</v>
      </c>
    </row>
    <row r="9" spans="1:18" x14ac:dyDescent="0.25">
      <c r="A9" s="3">
        <v>460</v>
      </c>
      <c r="B9" s="6">
        <v>174.48595800000001</v>
      </c>
      <c r="C9" s="6"/>
      <c r="D9" s="4">
        <v>118.988786</v>
      </c>
      <c r="E9" s="4">
        <f t="shared" si="0"/>
        <v>118.88878600000001</v>
      </c>
      <c r="F9" s="6">
        <v>77.692543000000001</v>
      </c>
      <c r="G9" s="6">
        <v>41.296243000000004</v>
      </c>
      <c r="H9" s="6">
        <v>44.059243000000002</v>
      </c>
      <c r="I9" s="6">
        <v>96.79341500000001</v>
      </c>
      <c r="J9" s="6"/>
      <c r="K9" s="6">
        <v>35.303415000000008</v>
      </c>
      <c r="L9" s="6"/>
      <c r="M9" s="4">
        <f>((H9/176.67)*1000)</f>
        <v>249.38723608988514</v>
      </c>
      <c r="N9" s="4">
        <f t="shared" si="1"/>
        <v>547.87691741665253</v>
      </c>
      <c r="O9" s="4"/>
      <c r="P9" s="4">
        <f t="shared" si="2"/>
        <v>199.82688062489393</v>
      </c>
      <c r="Q9" s="4"/>
      <c r="R9" s="17">
        <f t="shared" si="3"/>
        <v>49.560355464991204</v>
      </c>
    </row>
    <row r="10" spans="1:18" x14ac:dyDescent="0.25">
      <c r="A10" s="3">
        <v>450</v>
      </c>
      <c r="B10" s="6">
        <v>175.03366199999999</v>
      </c>
      <c r="C10" s="6"/>
      <c r="D10" s="4">
        <v>119.07153599999999</v>
      </c>
      <c r="E10" s="4">
        <f t="shared" si="0"/>
        <v>118.971536</v>
      </c>
      <c r="F10" s="6">
        <v>89.804222999999993</v>
      </c>
      <c r="G10" s="6">
        <v>29.267313000000001</v>
      </c>
      <c r="H10" s="6">
        <v>32.030313</v>
      </c>
      <c r="I10" s="6">
        <v>85.229438999999999</v>
      </c>
      <c r="J10" s="6"/>
      <c r="K10" s="6">
        <v>23.739438999999997</v>
      </c>
      <c r="L10" s="6"/>
      <c r="M10" s="4">
        <f>((H10/176.67)*1000)</f>
        <v>181.30023773136355</v>
      </c>
      <c r="N10" s="4">
        <f t="shared" si="1"/>
        <v>482.42168449651894</v>
      </c>
      <c r="O10" s="4"/>
      <c r="P10" s="4">
        <f t="shared" si="2"/>
        <v>134.37164770476028</v>
      </c>
      <c r="Q10" s="4"/>
      <c r="R10" s="17">
        <f t="shared" si="3"/>
        <v>46.928590026603274</v>
      </c>
    </row>
    <row r="11" spans="1:18" x14ac:dyDescent="0.25">
      <c r="A11" s="3">
        <v>440</v>
      </c>
      <c r="B11" s="6">
        <v>175.76095699999999</v>
      </c>
      <c r="C11" s="6"/>
      <c r="D11" s="4">
        <v>119.081058</v>
      </c>
      <c r="E11" s="4">
        <f t="shared" si="0"/>
        <v>118.981058</v>
      </c>
      <c r="F11" s="6">
        <v>90.860674000000003</v>
      </c>
      <c r="G11" s="6">
        <v>28.220383999999996</v>
      </c>
      <c r="H11" s="6">
        <v>30.983383999999994</v>
      </c>
      <c r="I11" s="6">
        <v>84.900282999999988</v>
      </c>
      <c r="J11" s="6"/>
      <c r="K11" s="6">
        <v>23.410282999999986</v>
      </c>
      <c r="L11" s="6"/>
      <c r="M11" s="4">
        <f>((H11/176.67)*1000)</f>
        <v>175.37433633327672</v>
      </c>
      <c r="N11" s="4">
        <f t="shared" si="1"/>
        <v>480.55857247976451</v>
      </c>
      <c r="O11" s="4"/>
      <c r="P11" s="4">
        <f t="shared" si="2"/>
        <v>132.50853568800579</v>
      </c>
      <c r="Q11" s="4"/>
      <c r="R11" s="17">
        <f t="shared" si="3"/>
        <v>42.865800645270923</v>
      </c>
    </row>
    <row r="12" spans="1:18" x14ac:dyDescent="0.25">
      <c r="A12" s="3">
        <v>430</v>
      </c>
      <c r="B12" s="6">
        <v>176.61353600000001</v>
      </c>
      <c r="C12" s="6"/>
      <c r="D12" s="4">
        <v>119.261081</v>
      </c>
      <c r="E12" s="4">
        <f t="shared" si="0"/>
        <v>119.16108100000001</v>
      </c>
      <c r="F12" s="6">
        <v>75.770829000000006</v>
      </c>
      <c r="G12" s="6">
        <v>43.490251999999998</v>
      </c>
      <c r="H12" s="6">
        <v>46.253251999999996</v>
      </c>
      <c r="I12" s="6">
        <v>100.842707</v>
      </c>
      <c r="J12" s="6"/>
      <c r="K12" s="6">
        <v>39.352707000000002</v>
      </c>
      <c r="L12" s="6"/>
      <c r="M12" s="4">
        <f>((H12/176.67)*1000)</f>
        <v>261.80592064300674</v>
      </c>
      <c r="N12" s="4">
        <f t="shared" si="1"/>
        <v>570.79700571687329</v>
      </c>
      <c r="O12" s="4"/>
      <c r="P12" s="4">
        <f t="shared" si="2"/>
        <v>222.74696892511463</v>
      </c>
      <c r="Q12" s="4"/>
      <c r="R12" s="17">
        <f t="shared" si="3"/>
        <v>39.058951717892114</v>
      </c>
    </row>
    <row r="13" spans="1:18" x14ac:dyDescent="0.25">
      <c r="A13" s="3">
        <v>420</v>
      </c>
      <c r="B13" s="6">
        <v>176.8381</v>
      </c>
      <c r="C13" s="6"/>
      <c r="D13" s="4">
        <v>120.370823</v>
      </c>
      <c r="E13" s="4">
        <f t="shared" si="0"/>
        <v>120.27082300000001</v>
      </c>
      <c r="F13" s="6">
        <v>77.370163000000005</v>
      </c>
      <c r="G13" s="6">
        <v>43.000659999999996</v>
      </c>
      <c r="H13" s="6">
        <v>45.763659999999994</v>
      </c>
      <c r="I13" s="6">
        <v>99.467936999999992</v>
      </c>
      <c r="J13" s="6"/>
      <c r="K13" s="6">
        <v>37.97793699999999</v>
      </c>
      <c r="L13" s="6"/>
      <c r="M13" s="4">
        <f>((H13/176.67)*1000)</f>
        <v>259.03469745853852</v>
      </c>
      <c r="N13" s="4">
        <f t="shared" si="1"/>
        <v>563.01543555781961</v>
      </c>
      <c r="O13" s="4"/>
      <c r="P13" s="4">
        <f t="shared" si="2"/>
        <v>214.96539876606096</v>
      </c>
      <c r="Q13" s="4"/>
      <c r="R13" s="17">
        <f t="shared" si="3"/>
        <v>44.06929869247756</v>
      </c>
    </row>
    <row r="14" spans="1:18" x14ac:dyDescent="0.25">
      <c r="A14" s="3">
        <v>410</v>
      </c>
      <c r="B14" s="6">
        <v>180.65041199999999</v>
      </c>
      <c r="C14" s="6"/>
      <c r="D14" s="4">
        <v>120.500208</v>
      </c>
      <c r="E14" s="4">
        <f t="shared" si="0"/>
        <v>120.40020800000001</v>
      </c>
      <c r="F14" s="6">
        <v>96.751824999999997</v>
      </c>
      <c r="G14" s="6">
        <v>23.748383000000004</v>
      </c>
      <c r="H14" s="6">
        <v>26.511383000000002</v>
      </c>
      <c r="I14" s="6">
        <v>83.898586999999992</v>
      </c>
      <c r="J14" s="6"/>
      <c r="K14" s="6">
        <v>22.40858699999999</v>
      </c>
      <c r="L14" s="6"/>
      <c r="M14" s="4">
        <f>((H14/176.67)*1000)</f>
        <v>150.06160072451465</v>
      </c>
      <c r="N14" s="4">
        <f t="shared" si="1"/>
        <v>474.88870209996037</v>
      </c>
      <c r="O14" s="4"/>
      <c r="P14" s="4">
        <f t="shared" si="2"/>
        <v>126.83866530820167</v>
      </c>
      <c r="Q14" s="4"/>
      <c r="R14" s="17">
        <f t="shared" si="3"/>
        <v>23.222935416312978</v>
      </c>
    </row>
    <row r="15" spans="1:18" x14ac:dyDescent="0.25">
      <c r="A15" s="3">
        <v>400</v>
      </c>
      <c r="B15" s="6">
        <v>179.79692900000001</v>
      </c>
      <c r="C15" s="6"/>
      <c r="D15" s="4">
        <v>122.67095999999999</v>
      </c>
      <c r="E15" s="4">
        <f t="shared" si="0"/>
        <v>122.57096</v>
      </c>
      <c r="F15" s="6">
        <v>95.503476000000006</v>
      </c>
      <c r="G15" s="6">
        <v>27.167483999999988</v>
      </c>
      <c r="H15" s="6">
        <v>29.930483999999986</v>
      </c>
      <c r="I15" s="6">
        <v>84.293453</v>
      </c>
      <c r="J15" s="6"/>
      <c r="K15" s="6">
        <v>22.803452999999998</v>
      </c>
      <c r="L15" s="6"/>
      <c r="M15" s="4">
        <f>((H15/176.67)*1000)</f>
        <v>169.4146374596705</v>
      </c>
      <c r="N15" s="4">
        <f t="shared" si="1"/>
        <v>477.12375049527373</v>
      </c>
      <c r="O15" s="4"/>
      <c r="P15" s="4">
        <f t="shared" si="2"/>
        <v>129.07371370351504</v>
      </c>
      <c r="Q15" s="4"/>
      <c r="R15" s="17">
        <f t="shared" si="3"/>
        <v>40.340923756155462</v>
      </c>
    </row>
    <row r="16" spans="1:18" x14ac:dyDescent="0.25">
      <c r="A16" s="3">
        <v>390</v>
      </c>
      <c r="B16" s="6">
        <v>177.74263500000001</v>
      </c>
      <c r="C16" s="6"/>
      <c r="D16" s="4">
        <v>123.09730999999999</v>
      </c>
      <c r="E16" s="4">
        <f t="shared" si="0"/>
        <v>122.99731</v>
      </c>
      <c r="F16" s="6">
        <v>80.095898000000005</v>
      </c>
      <c r="G16" s="6">
        <v>43.001411999999988</v>
      </c>
      <c r="H16" s="6">
        <v>45.764411999999986</v>
      </c>
      <c r="I16" s="6">
        <v>97.646737000000002</v>
      </c>
      <c r="J16" s="6"/>
      <c r="K16" s="6">
        <v>36.156737</v>
      </c>
      <c r="L16" s="6"/>
      <c r="M16" s="4">
        <f>((H16/176.67)*1000)</f>
        <v>259.03895398200029</v>
      </c>
      <c r="N16" s="4">
        <f t="shared" si="1"/>
        <v>552.70695081224881</v>
      </c>
      <c r="O16" s="4"/>
      <c r="P16" s="4">
        <f t="shared" si="2"/>
        <v>204.65691402049018</v>
      </c>
      <c r="Q16" s="4"/>
      <c r="R16" s="17">
        <f t="shared" si="3"/>
        <v>54.382039961510117</v>
      </c>
    </row>
    <row r="17" spans="1:18" x14ac:dyDescent="0.25">
      <c r="A17" s="3">
        <v>380</v>
      </c>
      <c r="B17" s="6">
        <v>178.77168499999999</v>
      </c>
      <c r="C17" s="6"/>
      <c r="D17" s="4">
        <v>123.064106</v>
      </c>
      <c r="E17" s="4">
        <f t="shared" si="0"/>
        <v>122.964106</v>
      </c>
      <c r="F17" s="6">
        <v>82.210126000000002</v>
      </c>
      <c r="G17" s="6">
        <v>40.853979999999993</v>
      </c>
      <c r="H17" s="6">
        <v>43.616979999999991</v>
      </c>
      <c r="I17" s="6">
        <v>96.561558999999988</v>
      </c>
      <c r="J17" s="6"/>
      <c r="K17" s="6">
        <v>35.071558999999986</v>
      </c>
      <c r="L17" s="6"/>
      <c r="M17" s="4">
        <f>((H17/176.67)*1000)</f>
        <v>246.88390785079523</v>
      </c>
      <c r="N17" s="4">
        <f t="shared" si="1"/>
        <v>546.56454972547681</v>
      </c>
      <c r="O17" s="4"/>
      <c r="P17" s="4">
        <f t="shared" si="2"/>
        <v>198.51451293371815</v>
      </c>
      <c r="Q17" s="4"/>
      <c r="R17" s="17">
        <f t="shared" si="3"/>
        <v>48.369394917077074</v>
      </c>
    </row>
    <row r="18" spans="1:18" x14ac:dyDescent="0.25">
      <c r="A18" s="3">
        <v>370</v>
      </c>
      <c r="B18" s="6">
        <v>182.78001699999999</v>
      </c>
      <c r="C18" s="6"/>
      <c r="D18" s="4">
        <v>123.2608</v>
      </c>
      <c r="E18" s="4">
        <f t="shared" si="0"/>
        <v>123.16080000000001</v>
      </c>
      <c r="F18" s="6">
        <v>85.041483999999997</v>
      </c>
      <c r="G18" s="6">
        <v>38.219316000000006</v>
      </c>
      <c r="H18" s="6">
        <v>40.982316000000004</v>
      </c>
      <c r="I18" s="6">
        <v>97.73853299999999</v>
      </c>
      <c r="J18" s="6"/>
      <c r="K18" s="6">
        <v>36.248532999999988</v>
      </c>
      <c r="L18" s="6"/>
      <c r="M18" s="4">
        <f>((H18/176.67)*1000)</f>
        <v>231.97099677364582</v>
      </c>
      <c r="N18" s="4">
        <f t="shared" si="1"/>
        <v>553.22654100866021</v>
      </c>
      <c r="O18" s="4"/>
      <c r="P18" s="4">
        <f t="shared" si="2"/>
        <v>205.17650421690152</v>
      </c>
      <c r="Q18" s="4"/>
      <c r="R18" s="17">
        <f t="shared" si="3"/>
        <v>26.794492556744302</v>
      </c>
    </row>
    <row r="19" spans="1:18" x14ac:dyDescent="0.25">
      <c r="A19" s="3">
        <v>360</v>
      </c>
      <c r="B19" s="6">
        <v>179.199603</v>
      </c>
      <c r="C19" s="6"/>
      <c r="D19" s="4">
        <v>123.13496600000001</v>
      </c>
      <c r="E19" s="4">
        <f t="shared" si="0"/>
        <v>123.03496600000001</v>
      </c>
      <c r="F19" s="6">
        <v>107.550757</v>
      </c>
      <c r="G19" s="6">
        <v>15.584209000000001</v>
      </c>
      <c r="H19" s="6">
        <v>18.347208999999999</v>
      </c>
      <c r="I19" s="6">
        <v>71.648845999999992</v>
      </c>
      <c r="J19" s="6"/>
      <c r="K19" s="6">
        <v>10.15884599999999</v>
      </c>
      <c r="L19" s="6"/>
      <c r="M19" s="4">
        <f>((H19/176.67)*1000)</f>
        <v>103.85016697798154</v>
      </c>
      <c r="N19" s="4">
        <f t="shared" si="1"/>
        <v>405.55185373860871</v>
      </c>
      <c r="O19" s="4"/>
      <c r="P19" s="4">
        <f t="shared" si="2"/>
        <v>57.501816946850006</v>
      </c>
      <c r="Q19" s="4"/>
      <c r="R19" s="17">
        <f t="shared" si="3"/>
        <v>46.348350031131538</v>
      </c>
    </row>
    <row r="20" spans="1:18" x14ac:dyDescent="0.25">
      <c r="A20" s="3">
        <v>350</v>
      </c>
      <c r="B20" s="6">
        <v>177.278797</v>
      </c>
      <c r="C20" s="6"/>
      <c r="D20" s="4">
        <v>123.162194</v>
      </c>
      <c r="E20" s="4">
        <f t="shared" si="0"/>
        <v>123.06219400000001</v>
      </c>
      <c r="F20" s="6">
        <v>99.916895999999994</v>
      </c>
      <c r="G20" s="6">
        <v>23.245298000000005</v>
      </c>
      <c r="H20" s="6">
        <v>26.008298000000003</v>
      </c>
      <c r="I20" s="6">
        <v>77.361901000000003</v>
      </c>
      <c r="J20" s="6"/>
      <c r="K20" s="6">
        <v>15.871901000000001</v>
      </c>
      <c r="L20" s="6"/>
      <c r="M20" s="4">
        <f>((H20/176.67)*1000)</f>
        <v>147.21400350936779</v>
      </c>
      <c r="N20" s="4">
        <f t="shared" si="1"/>
        <v>437.88929076809876</v>
      </c>
      <c r="O20" s="4"/>
      <c r="P20" s="4">
        <f t="shared" si="2"/>
        <v>89.839253976340089</v>
      </c>
      <c r="Q20" s="4"/>
      <c r="R20" s="17">
        <f t="shared" si="3"/>
        <v>57.374749533027696</v>
      </c>
    </row>
    <row r="21" spans="1:18" s="91" customFormat="1" x14ac:dyDescent="0.25">
      <c r="A21" s="14">
        <v>340</v>
      </c>
      <c r="B21" s="88">
        <v>175.276218</v>
      </c>
      <c r="C21" s="92">
        <v>178.93199999999999</v>
      </c>
      <c r="D21" s="89">
        <v>125.52171</v>
      </c>
      <c r="E21" s="89">
        <f t="shared" si="0"/>
        <v>125.42171</v>
      </c>
      <c r="F21" s="88">
        <v>106.475815</v>
      </c>
      <c r="G21" s="88">
        <v>19.045895000000002</v>
      </c>
      <c r="H21" s="88">
        <v>21.808895</v>
      </c>
      <c r="I21" s="88">
        <v>68.800403000000003</v>
      </c>
      <c r="J21" s="92">
        <f>C21-F21</f>
        <v>72.456184999999991</v>
      </c>
      <c r="K21" s="88">
        <v>7.3104030000000009</v>
      </c>
      <c r="L21" s="92">
        <f>J21-61.49</f>
        <v>10.966184999999989</v>
      </c>
      <c r="M21" s="89">
        <f>((H21/176.67)*1000)</f>
        <v>123.44424633497482</v>
      </c>
      <c r="N21" s="89">
        <f t="shared" si="1"/>
        <v>389.42889568121359</v>
      </c>
      <c r="O21" s="92">
        <f>(J21/176.67)*1000</f>
        <v>410.12161091300163</v>
      </c>
      <c r="P21" s="89">
        <f t="shared" si="2"/>
        <v>41.378858889454925</v>
      </c>
      <c r="Q21" s="92">
        <f>(L21/176.67)*1000</f>
        <v>62.071574121242939</v>
      </c>
      <c r="R21" s="90">
        <f t="shared" si="3"/>
        <v>82.065387445519889</v>
      </c>
    </row>
    <row r="22" spans="1:18" s="91" customFormat="1" x14ac:dyDescent="0.25">
      <c r="A22" s="14">
        <v>330</v>
      </c>
      <c r="B22" s="88">
        <v>176.76689400000001</v>
      </c>
      <c r="C22" s="92">
        <v>180.09299999999999</v>
      </c>
      <c r="D22" s="89">
        <v>126.264937</v>
      </c>
      <c r="E22" s="89">
        <f t="shared" si="0"/>
        <v>126.16493700000001</v>
      </c>
      <c r="F22" s="88">
        <v>105.100262</v>
      </c>
      <c r="G22" s="88">
        <v>21.164675000000003</v>
      </c>
      <c r="H22" s="88">
        <v>23.927675000000001</v>
      </c>
      <c r="I22" s="88">
        <v>71.666632000000007</v>
      </c>
      <c r="J22" s="92">
        <f>C22-F22</f>
        <v>74.992737999999989</v>
      </c>
      <c r="K22" s="88">
        <v>10.176632000000005</v>
      </c>
      <c r="L22" s="92">
        <f>J22-61.49</f>
        <v>13.502737999999987</v>
      </c>
      <c r="M22" s="89">
        <f>((H22/176.67)*1000)</f>
        <v>135.43711439406806</v>
      </c>
      <c r="N22" s="89">
        <f t="shared" si="1"/>
        <v>405.65252731080551</v>
      </c>
      <c r="O22" s="92">
        <f t="shared" ref="O22:O26" si="4">(J22/176.67)*1000</f>
        <v>424.47918718514745</v>
      </c>
      <c r="P22" s="89">
        <f t="shared" si="2"/>
        <v>57.602490519046839</v>
      </c>
      <c r="Q22" s="92">
        <f t="shared" ref="Q22:Q26" si="5">(L22/176.67)*1000</f>
        <v>76.429150393388738</v>
      </c>
      <c r="R22" s="90">
        <f t="shared" si="3"/>
        <v>77.834623875021222</v>
      </c>
    </row>
    <row r="23" spans="1:18" x14ac:dyDescent="0.25">
      <c r="A23" s="3">
        <v>320</v>
      </c>
      <c r="B23" s="6">
        <v>182.916112</v>
      </c>
      <c r="C23" s="6"/>
      <c r="D23" s="4">
        <v>129.46102300000001</v>
      </c>
      <c r="E23" s="4">
        <f t="shared" si="0"/>
        <v>129.36102300000002</v>
      </c>
      <c r="F23" s="6">
        <v>117.441953</v>
      </c>
      <c r="G23" s="6">
        <v>12.019070000000013</v>
      </c>
      <c r="H23" s="6">
        <v>14.782070000000013</v>
      </c>
      <c r="I23" s="6">
        <v>65.474159</v>
      </c>
      <c r="J23" s="93"/>
      <c r="K23" s="6">
        <v>3.9841589999999982</v>
      </c>
      <c r="L23" s="93"/>
      <c r="M23" s="4">
        <f>((H23/176.67)*1000)</f>
        <v>83.670515650648184</v>
      </c>
      <c r="N23" s="4">
        <f t="shared" si="1"/>
        <v>370.60145468953419</v>
      </c>
      <c r="O23" s="93"/>
      <c r="P23" s="4">
        <f t="shared" si="2"/>
        <v>22.551417897775504</v>
      </c>
      <c r="Q23" s="93"/>
      <c r="R23" s="17">
        <f t="shared" si="3"/>
        <v>61.119097752872676</v>
      </c>
    </row>
    <row r="24" spans="1:18" s="91" customFormat="1" x14ac:dyDescent="0.25">
      <c r="A24" s="14">
        <v>310</v>
      </c>
      <c r="B24" s="88">
        <v>181.439886</v>
      </c>
      <c r="C24" s="92">
        <v>182.20400000000001</v>
      </c>
      <c r="D24" s="89">
        <v>132.03878599999999</v>
      </c>
      <c r="E24" s="89">
        <f t="shared" si="0"/>
        <v>131.93878599999999</v>
      </c>
      <c r="F24" s="88">
        <v>105.50664</v>
      </c>
      <c r="G24" s="88">
        <v>26.532145999999983</v>
      </c>
      <c r="H24" s="88">
        <v>29.295145999999981</v>
      </c>
      <c r="I24" s="88">
        <v>75.933245999999997</v>
      </c>
      <c r="J24" s="92">
        <f t="shared" ref="J24:J26" si="6">C24-F24</f>
        <v>76.697360000000003</v>
      </c>
      <c r="K24" s="88">
        <v>14.443245999999995</v>
      </c>
      <c r="L24" s="92">
        <f t="shared" ref="L24:L26" si="7">J24-61.49</f>
        <v>15.207360000000001</v>
      </c>
      <c r="M24" s="89">
        <f>((H24/176.67)*1000)</f>
        <v>165.81845248202853</v>
      </c>
      <c r="N24" s="89">
        <f t="shared" si="1"/>
        <v>429.80271692986929</v>
      </c>
      <c r="O24" s="92">
        <f t="shared" si="4"/>
        <v>434.12780890926587</v>
      </c>
      <c r="P24" s="89">
        <f t="shared" si="2"/>
        <v>81.752680138110577</v>
      </c>
      <c r="Q24" s="92">
        <f t="shared" si="5"/>
        <v>86.077772117507237</v>
      </c>
      <c r="R24" s="90">
        <f t="shared" si="3"/>
        <v>84.065772343917956</v>
      </c>
    </row>
    <row r="25" spans="1:18" s="91" customFormat="1" x14ac:dyDescent="0.25">
      <c r="A25" s="14">
        <v>300</v>
      </c>
      <c r="B25" s="88">
        <v>181.731382</v>
      </c>
      <c r="C25" s="92">
        <v>182.358</v>
      </c>
      <c r="D25" s="89">
        <v>135.669963</v>
      </c>
      <c r="E25" s="89">
        <f t="shared" si="0"/>
        <v>135.569963</v>
      </c>
      <c r="F25" s="88">
        <v>110.774382</v>
      </c>
      <c r="G25" s="88">
        <v>24.895580999999993</v>
      </c>
      <c r="H25" s="88">
        <v>27.658580999999991</v>
      </c>
      <c r="I25" s="88">
        <v>70.956999999999994</v>
      </c>
      <c r="J25" s="92">
        <f t="shared" si="6"/>
        <v>71.583618000000001</v>
      </c>
      <c r="K25" s="88">
        <v>9.4669999999999916</v>
      </c>
      <c r="L25" s="92">
        <f t="shared" si="7"/>
        <v>10.093617999999999</v>
      </c>
      <c r="M25" s="89">
        <f>((H25/176.67)*1000)</f>
        <v>156.55505179147559</v>
      </c>
      <c r="N25" s="89">
        <f t="shared" si="1"/>
        <v>401.63581819210958</v>
      </c>
      <c r="O25" s="92">
        <f t="shared" si="4"/>
        <v>405.18264561046021</v>
      </c>
      <c r="P25" s="89">
        <f t="shared" si="2"/>
        <v>53.585781400350889</v>
      </c>
      <c r="Q25" s="92">
        <f t="shared" si="5"/>
        <v>57.132608818701534</v>
      </c>
      <c r="R25" s="90">
        <f t="shared" si="3"/>
        <v>102.9692703911247</v>
      </c>
    </row>
    <row r="26" spans="1:18" s="91" customFormat="1" x14ac:dyDescent="0.25">
      <c r="A26" s="14">
        <v>290</v>
      </c>
      <c r="B26" s="88">
        <v>186.35360299999999</v>
      </c>
      <c r="C26" s="92">
        <v>186.989</v>
      </c>
      <c r="D26" s="89">
        <v>136.07558599999999</v>
      </c>
      <c r="E26" s="89">
        <f t="shared" si="0"/>
        <v>135.97558599999999</v>
      </c>
      <c r="F26" s="88">
        <v>118.782861</v>
      </c>
      <c r="G26" s="88">
        <v>17.29272499999999</v>
      </c>
      <c r="H26" s="88">
        <v>20.055724999999988</v>
      </c>
      <c r="I26" s="88">
        <v>67.570741999999996</v>
      </c>
      <c r="J26" s="92">
        <f t="shared" si="6"/>
        <v>68.206139000000007</v>
      </c>
      <c r="K26" s="88">
        <v>6.0807419999999937</v>
      </c>
      <c r="L26" s="92">
        <f t="shared" si="7"/>
        <v>6.7161390000000054</v>
      </c>
      <c r="M26" s="89">
        <f>((H26/176.67)*1000)</f>
        <v>113.52082979566417</v>
      </c>
      <c r="N26" s="89">
        <f t="shared" si="1"/>
        <v>382.46868172298639</v>
      </c>
      <c r="O26" s="92">
        <f t="shared" si="4"/>
        <v>386.06520065659146</v>
      </c>
      <c r="P26" s="89">
        <f t="shared" si="2"/>
        <v>34.418644931227675</v>
      </c>
      <c r="Q26" s="92">
        <f t="shared" si="5"/>
        <v>38.015163864832772</v>
      </c>
      <c r="R26" s="90">
        <f t="shared" si="3"/>
        <v>79.102184864436495</v>
      </c>
    </row>
    <row r="27" spans="1:18" x14ac:dyDescent="0.25">
      <c r="A27" s="3">
        <v>280</v>
      </c>
      <c r="B27" s="6">
        <v>188.33107799999999</v>
      </c>
      <c r="C27" s="6"/>
      <c r="D27" s="4">
        <v>136.35009500000001</v>
      </c>
      <c r="E27" s="4">
        <f t="shared" si="0"/>
        <v>136.25009500000002</v>
      </c>
      <c r="F27" s="6">
        <v>114.445508</v>
      </c>
      <c r="G27" s="6">
        <v>21.904587000000006</v>
      </c>
      <c r="H27" s="6">
        <v>24.667587000000005</v>
      </c>
      <c r="I27" s="6">
        <v>73.885569999999987</v>
      </c>
      <c r="J27" s="6"/>
      <c r="K27" s="6">
        <v>12.395569999999985</v>
      </c>
      <c r="L27" s="6"/>
      <c r="M27" s="4">
        <f>((H27/176.67)*1000)</f>
        <v>139.62521650534899</v>
      </c>
      <c r="N27" s="4">
        <f t="shared" si="1"/>
        <v>418.21231674874053</v>
      </c>
      <c r="O27" s="4"/>
      <c r="P27" s="4">
        <f t="shared" si="2"/>
        <v>70.162279956981862</v>
      </c>
      <c r="Q27" s="4"/>
      <c r="R27" s="17">
        <f t="shared" si="3"/>
        <v>69.462936548367125</v>
      </c>
    </row>
    <row r="28" spans="1:18" x14ac:dyDescent="0.25">
      <c r="A28" s="3">
        <v>270</v>
      </c>
      <c r="B28" s="6">
        <v>189.2715</v>
      </c>
      <c r="C28" s="6"/>
      <c r="D28" s="4">
        <v>136.48892900000001</v>
      </c>
      <c r="E28" s="4">
        <f t="shared" si="0"/>
        <v>136.38892900000002</v>
      </c>
      <c r="F28" s="6">
        <v>111.91372800000001</v>
      </c>
      <c r="G28" s="6">
        <v>24.575201000000007</v>
      </c>
      <c r="H28" s="6">
        <v>27.338201000000005</v>
      </c>
      <c r="I28" s="6">
        <v>77.357771999999997</v>
      </c>
      <c r="J28" s="6"/>
      <c r="K28" s="6">
        <v>15.867771999999995</v>
      </c>
      <c r="L28" s="6"/>
      <c r="M28" s="4">
        <f>((H28/176.67)*1000)</f>
        <v>154.74161430916402</v>
      </c>
      <c r="N28" s="4">
        <f t="shared" si="1"/>
        <v>437.86591951095266</v>
      </c>
      <c r="O28" s="4"/>
      <c r="P28" s="4">
        <f t="shared" si="2"/>
        <v>89.815882719193951</v>
      </c>
      <c r="Q28" s="4"/>
      <c r="R28" s="17">
        <f t="shared" si="3"/>
        <v>64.92573158997007</v>
      </c>
    </row>
    <row r="29" spans="1:18" x14ac:dyDescent="0.25">
      <c r="A29" s="3">
        <v>260</v>
      </c>
      <c r="B29" s="6">
        <v>190.08861999999999</v>
      </c>
      <c r="C29" s="6"/>
      <c r="D29" s="4">
        <v>136.98818900000001</v>
      </c>
      <c r="E29" s="4">
        <f t="shared" si="0"/>
        <v>136.88818900000001</v>
      </c>
      <c r="F29" s="6">
        <v>126.820452</v>
      </c>
      <c r="G29" s="6">
        <v>10.167737000000002</v>
      </c>
      <c r="H29" s="6">
        <v>12.930737000000002</v>
      </c>
      <c r="I29" s="6">
        <v>63.268167999999989</v>
      </c>
      <c r="J29" s="6"/>
      <c r="K29" s="6">
        <v>1.7781679999999866</v>
      </c>
      <c r="L29" s="6"/>
      <c r="M29" s="4">
        <f>((H29/176.67)*1000)</f>
        <v>73.191469972264699</v>
      </c>
      <c r="N29" s="4">
        <f t="shared" si="1"/>
        <v>358.11494877455141</v>
      </c>
      <c r="O29" s="4"/>
      <c r="P29" s="4">
        <f t="shared" si="2"/>
        <v>10.064911982792703</v>
      </c>
      <c r="Q29" s="4"/>
      <c r="R29" s="17">
        <f t="shared" si="3"/>
        <v>63.126557989471998</v>
      </c>
    </row>
    <row r="30" spans="1:18" x14ac:dyDescent="0.25">
      <c r="A30" s="3">
        <v>250</v>
      </c>
      <c r="B30" s="6">
        <v>191.392742</v>
      </c>
      <c r="C30" s="6"/>
      <c r="D30" s="4">
        <v>138.573216</v>
      </c>
      <c r="E30" s="4">
        <f t="shared" si="0"/>
        <v>138.47321600000001</v>
      </c>
      <c r="F30" s="6">
        <v>128.615926</v>
      </c>
      <c r="G30" s="6">
        <v>9.9572900000000004</v>
      </c>
      <c r="H30" s="6">
        <v>12.72029</v>
      </c>
      <c r="I30" s="6">
        <v>62.776815999999997</v>
      </c>
      <c r="J30" s="6"/>
      <c r="K30" s="6">
        <v>1.2868159999999946</v>
      </c>
      <c r="L30" s="6"/>
      <c r="M30" s="4">
        <f>((H30/176.67)*1000)</f>
        <v>72.000283013528048</v>
      </c>
      <c r="N30" s="4">
        <f t="shared" si="1"/>
        <v>355.33376351389597</v>
      </c>
      <c r="O30" s="4"/>
      <c r="P30" s="4">
        <f t="shared" si="2"/>
        <v>7.2837267221372883</v>
      </c>
      <c r="Q30" s="4"/>
      <c r="R30" s="17">
        <f t="shared" si="3"/>
        <v>64.716556291390759</v>
      </c>
    </row>
    <row r="31" spans="1:18" x14ac:dyDescent="0.25">
      <c r="A31" s="3">
        <v>240</v>
      </c>
      <c r="B31" s="6">
        <v>190.49562800000001</v>
      </c>
      <c r="C31" s="6"/>
      <c r="D31" s="4">
        <v>138.610737</v>
      </c>
      <c r="E31" s="4">
        <f t="shared" si="0"/>
        <v>138.51073700000001</v>
      </c>
      <c r="F31" s="6">
        <v>134.29301100000001</v>
      </c>
      <c r="G31" s="6">
        <v>4.3177259999999933</v>
      </c>
      <c r="H31" s="6">
        <v>7.0807259999999932</v>
      </c>
      <c r="I31" s="6">
        <v>56.202617000000004</v>
      </c>
      <c r="J31" s="6"/>
      <c r="K31" s="6">
        <v>-5.2873829999999984</v>
      </c>
      <c r="L31" s="6"/>
      <c r="M31" s="4">
        <f>((H31/176.67)*1000)</f>
        <v>40.078824927831512</v>
      </c>
      <c r="N31" s="4">
        <f t="shared" si="1"/>
        <v>318.12201845248205</v>
      </c>
      <c r="O31" s="4"/>
      <c r="P31" s="4">
        <f t="shared" si="2"/>
        <v>-29.928018339276612</v>
      </c>
      <c r="Q31" s="4"/>
      <c r="R31" s="17">
        <f t="shared" si="3"/>
        <v>70.006843267108124</v>
      </c>
    </row>
    <row r="32" spans="1:18" x14ac:dyDescent="0.25">
      <c r="A32" s="3">
        <v>230</v>
      </c>
      <c r="B32" s="6">
        <v>189.805184</v>
      </c>
      <c r="C32" s="6"/>
      <c r="D32" s="4">
        <v>138.61200600000001</v>
      </c>
      <c r="E32" s="4">
        <f t="shared" si="0"/>
        <v>138.51200600000001</v>
      </c>
      <c r="F32" s="6">
        <v>134.83603199999999</v>
      </c>
      <c r="G32" s="6">
        <v>3.7759740000000193</v>
      </c>
      <c r="H32" s="6">
        <v>6.5389740000000192</v>
      </c>
      <c r="I32" s="6">
        <v>54.969152000000008</v>
      </c>
      <c r="J32" s="6"/>
      <c r="K32" s="6">
        <v>-6.5208479999999938</v>
      </c>
      <c r="L32" s="6"/>
      <c r="M32" s="4">
        <f>((H32/176.67)*1000)</f>
        <v>37.012362030905187</v>
      </c>
      <c r="N32" s="4">
        <f t="shared" si="1"/>
        <v>311.14027282504111</v>
      </c>
      <c r="O32" s="4"/>
      <c r="P32" s="4">
        <f t="shared" si="2"/>
        <v>-36.909763966717577</v>
      </c>
      <c r="Q32" s="4"/>
      <c r="R32" s="17">
        <f t="shared" si="3"/>
        <v>73.922125997622771</v>
      </c>
    </row>
    <row r="33" spans="1:18" x14ac:dyDescent="0.25">
      <c r="A33" s="3">
        <v>220</v>
      </c>
      <c r="B33" s="6">
        <v>189.674363</v>
      </c>
      <c r="C33" s="6"/>
      <c r="D33" s="4">
        <v>138.61632700000001</v>
      </c>
      <c r="E33" s="4">
        <f t="shared" si="0"/>
        <v>138.51632700000002</v>
      </c>
      <c r="F33" s="6">
        <v>131.182706</v>
      </c>
      <c r="G33" s="6">
        <v>7.4336210000000165</v>
      </c>
      <c r="H33" s="6">
        <v>10.196621000000016</v>
      </c>
      <c r="I33" s="6">
        <v>58.491657000000004</v>
      </c>
      <c r="J33" s="6"/>
      <c r="K33" s="6">
        <v>-2.9983429999999984</v>
      </c>
      <c r="L33" s="6"/>
      <c r="M33" s="4">
        <f>((H33/176.67)*1000)</f>
        <v>57.715633667289396</v>
      </c>
      <c r="N33" s="4">
        <f t="shared" si="1"/>
        <v>331.07860417727977</v>
      </c>
      <c r="O33" s="4"/>
      <c r="P33" s="4">
        <f t="shared" si="2"/>
        <v>-16.971432614478967</v>
      </c>
      <c r="Q33" s="4"/>
      <c r="R33" s="17">
        <f t="shared" si="3"/>
        <v>74.687066281768367</v>
      </c>
    </row>
    <row r="34" spans="1:18" x14ac:dyDescent="0.25">
      <c r="A34" s="3">
        <v>210</v>
      </c>
      <c r="B34" s="6">
        <v>186.81104500000001</v>
      </c>
      <c r="C34" s="6"/>
      <c r="D34" s="4">
        <v>138.51556199999999</v>
      </c>
      <c r="E34" s="4">
        <f t="shared" si="0"/>
        <v>138.41556199999999</v>
      </c>
      <c r="F34" s="6">
        <v>138.68960799999999</v>
      </c>
      <c r="G34" s="6">
        <v>-0.17404600000000414</v>
      </c>
      <c r="H34" s="6">
        <v>2.5889539999999958</v>
      </c>
      <c r="I34" s="6">
        <v>48.121437000000014</v>
      </c>
      <c r="J34" s="6"/>
      <c r="K34" s="6">
        <v>-13.368562999999988</v>
      </c>
      <c r="L34" s="6"/>
      <c r="M34" s="4">
        <f>((H34/176.67)*1000)</f>
        <v>14.654180109809225</v>
      </c>
      <c r="N34" s="4">
        <f t="shared" si="1"/>
        <v>272.38035320088312</v>
      </c>
      <c r="O34" s="4"/>
      <c r="P34" s="4">
        <f t="shared" si="2"/>
        <v>-75.669683590875579</v>
      </c>
      <c r="Q34" s="4"/>
      <c r="R34" s="17">
        <f t="shared" si="3"/>
        <v>90.323863700684797</v>
      </c>
    </row>
    <row r="35" spans="1:18" x14ac:dyDescent="0.25">
      <c r="A35" s="3">
        <v>200</v>
      </c>
      <c r="B35" s="6">
        <v>190.16009</v>
      </c>
      <c r="C35" s="6"/>
      <c r="D35" s="4">
        <v>139.11918600000001</v>
      </c>
      <c r="E35" s="4">
        <f t="shared" si="0"/>
        <v>139.01918600000002</v>
      </c>
      <c r="F35" s="6">
        <v>132.03734600000001</v>
      </c>
      <c r="G35" s="6">
        <v>7.0818399999999997</v>
      </c>
      <c r="H35" s="6">
        <v>9.8448399999999996</v>
      </c>
      <c r="I35" s="6">
        <v>58.122743999999983</v>
      </c>
      <c r="J35" s="6"/>
      <c r="K35" s="6">
        <v>-3.3672560000000189</v>
      </c>
      <c r="L35" s="6"/>
      <c r="M35" s="4">
        <f>((H35/176.67)*1000)</f>
        <v>55.724458029093796</v>
      </c>
      <c r="N35" s="4">
        <f t="shared" si="1"/>
        <v>328.99045678383419</v>
      </c>
      <c r="O35" s="4"/>
      <c r="P35" s="4">
        <f t="shared" si="2"/>
        <v>-19.059580007924488</v>
      </c>
      <c r="Q35" s="4"/>
      <c r="R35" s="17">
        <f t="shared" si="3"/>
        <v>74.784038037018291</v>
      </c>
    </row>
    <row r="36" spans="1:18" x14ac:dyDescent="0.25">
      <c r="A36" s="3">
        <v>190</v>
      </c>
      <c r="B36" s="6">
        <v>190.04205400000001</v>
      </c>
      <c r="C36" s="6"/>
      <c r="D36" s="4">
        <v>138.96148500000001</v>
      </c>
      <c r="E36" s="4">
        <f t="shared" si="0"/>
        <v>138.86148500000002</v>
      </c>
      <c r="F36" s="6">
        <v>133.28084899999999</v>
      </c>
      <c r="G36" s="6">
        <v>5.6806360000000211</v>
      </c>
      <c r="H36" s="6">
        <v>8.443636000000021</v>
      </c>
      <c r="I36" s="6">
        <v>56.761205000000018</v>
      </c>
      <c r="J36" s="6"/>
      <c r="K36" s="6">
        <v>-4.7287949999999839</v>
      </c>
      <c r="L36" s="6"/>
      <c r="M36" s="4">
        <f>((H36/176.67)*1000)</f>
        <v>47.793264278032616</v>
      </c>
      <c r="N36" s="4">
        <f t="shared" si="1"/>
        <v>321.28377766457248</v>
      </c>
      <c r="O36" s="4"/>
      <c r="P36" s="4">
        <f t="shared" si="2"/>
        <v>-26.766259127186188</v>
      </c>
      <c r="Q36" s="4"/>
      <c r="R36" s="17">
        <f t="shared" si="3"/>
        <v>74.559523405218812</v>
      </c>
    </row>
    <row r="37" spans="1:18" x14ac:dyDescent="0.25">
      <c r="A37" s="3">
        <v>180</v>
      </c>
      <c r="B37" s="6">
        <v>193.00256300000001</v>
      </c>
      <c r="C37" s="6"/>
      <c r="D37" s="4">
        <v>139.116761</v>
      </c>
      <c r="E37" s="4">
        <f t="shared" si="0"/>
        <v>139.016761</v>
      </c>
      <c r="F37" s="6">
        <v>137.464324</v>
      </c>
      <c r="G37" s="6">
        <v>1.6524369999999919</v>
      </c>
      <c r="H37" s="6">
        <v>4.4154369999999918</v>
      </c>
      <c r="I37" s="6">
        <v>55.538239000000004</v>
      </c>
      <c r="J37" s="6"/>
      <c r="K37" s="6">
        <v>-5.9517609999999976</v>
      </c>
      <c r="L37" s="6"/>
      <c r="M37" s="4">
        <f>((H37/176.67)*1000)</f>
        <v>24.992568064753453</v>
      </c>
      <c r="N37" s="4">
        <f t="shared" si="1"/>
        <v>314.36145921775068</v>
      </c>
      <c r="O37" s="4"/>
      <c r="P37" s="4">
        <f t="shared" si="2"/>
        <v>-33.688577574008029</v>
      </c>
      <c r="Q37" s="4"/>
      <c r="R37" s="17">
        <f t="shared" si="3"/>
        <v>58.681145638761478</v>
      </c>
    </row>
    <row r="38" spans="1:18" x14ac:dyDescent="0.25">
      <c r="A38" s="3">
        <v>170</v>
      </c>
      <c r="B38" s="6">
        <v>190.78255300000001</v>
      </c>
      <c r="C38" s="6"/>
      <c r="D38" s="4">
        <v>139.64744099999999</v>
      </c>
      <c r="E38" s="4">
        <f t="shared" si="0"/>
        <v>139.54744099999999</v>
      </c>
      <c r="F38" s="6">
        <v>121.5001</v>
      </c>
      <c r="G38" s="6">
        <v>18.147340999999983</v>
      </c>
      <c r="H38" s="6">
        <v>20.910340999999981</v>
      </c>
      <c r="I38" s="6">
        <v>69.282453000000004</v>
      </c>
      <c r="J38" s="6"/>
      <c r="K38" s="6">
        <v>7.7924530000000019</v>
      </c>
      <c r="L38" s="6"/>
      <c r="M38" s="4">
        <f>((H38/176.67)*1000)</f>
        <v>118.35818758136629</v>
      </c>
      <c r="N38" s="4">
        <f t="shared" si="1"/>
        <v>392.15742910511125</v>
      </c>
      <c r="O38" s="4"/>
      <c r="P38" s="4">
        <f t="shared" si="2"/>
        <v>44.107392313352591</v>
      </c>
      <c r="Q38" s="4"/>
      <c r="R38" s="17">
        <f t="shared" si="3"/>
        <v>74.250795268013704</v>
      </c>
    </row>
    <row r="39" spans="1:18" x14ac:dyDescent="0.25">
      <c r="A39" s="3">
        <v>160</v>
      </c>
      <c r="B39" s="6">
        <v>184.80528799999999</v>
      </c>
      <c r="C39" s="6"/>
      <c r="D39" s="4">
        <v>140.116345</v>
      </c>
      <c r="E39" s="4">
        <f t="shared" si="0"/>
        <v>140.016345</v>
      </c>
      <c r="F39" s="6">
        <v>107.39101100000001</v>
      </c>
      <c r="G39" s="6">
        <v>32.725333999999989</v>
      </c>
      <c r="H39" s="6">
        <v>35.488333999999988</v>
      </c>
      <c r="I39" s="6">
        <v>77.414276999999984</v>
      </c>
      <c r="J39" s="6"/>
      <c r="K39" s="6">
        <v>15.924276999999982</v>
      </c>
      <c r="L39" s="6"/>
      <c r="M39" s="4">
        <f>((H39/176.67)*1000)</f>
        <v>200.87357219675096</v>
      </c>
      <c r="N39" s="4">
        <f t="shared" si="1"/>
        <v>438.18575309899808</v>
      </c>
      <c r="O39" s="4"/>
      <c r="P39" s="4">
        <f t="shared" si="2"/>
        <v>90.135716307239392</v>
      </c>
      <c r="Q39" s="4"/>
      <c r="R39" s="17">
        <f t="shared" si="3"/>
        <v>110.73785588951156</v>
      </c>
    </row>
    <row r="40" spans="1:18" x14ac:dyDescent="0.25">
      <c r="A40" s="3">
        <v>150</v>
      </c>
      <c r="B40" s="6">
        <v>187.16302999999999</v>
      </c>
      <c r="C40" s="6"/>
      <c r="D40" s="4">
        <v>140.116345</v>
      </c>
      <c r="E40" s="4">
        <f t="shared" si="0"/>
        <v>140.016345</v>
      </c>
      <c r="F40" s="6">
        <v>115.353584</v>
      </c>
      <c r="G40" s="6">
        <v>24.291192000000009</v>
      </c>
      <c r="H40" s="6">
        <v>27.054192000000008</v>
      </c>
      <c r="I40" s="6">
        <v>71.809445999999994</v>
      </c>
      <c r="J40" s="6"/>
      <c r="K40" s="6">
        <v>10.319445999999992</v>
      </c>
      <c r="L40" s="6"/>
      <c r="M40" s="4">
        <f>((H40/176.67)*1000)</f>
        <v>153.13404652742406</v>
      </c>
      <c r="N40" s="4">
        <f t="shared" si="1"/>
        <v>406.46089319069449</v>
      </c>
      <c r="O40" s="4"/>
      <c r="P40" s="4">
        <f t="shared" si="2"/>
        <v>58.410856398935827</v>
      </c>
      <c r="Q40" s="4"/>
      <c r="R40" s="17">
        <f t="shared" si="3"/>
        <v>94.723190128488227</v>
      </c>
    </row>
    <row r="41" spans="1:18" x14ac:dyDescent="0.25">
      <c r="A41" s="3">
        <v>140</v>
      </c>
      <c r="B41" s="6">
        <v>189.502422</v>
      </c>
      <c r="C41" s="6"/>
      <c r="D41" s="4">
        <v>140.116345</v>
      </c>
      <c r="E41" s="4">
        <f t="shared" si="0"/>
        <v>140.016345</v>
      </c>
      <c r="F41" s="6">
        <v>119.882841</v>
      </c>
      <c r="G41" s="6">
        <v>20.117159000000001</v>
      </c>
      <c r="H41" s="6">
        <v>22.880158999999999</v>
      </c>
      <c r="I41" s="6">
        <v>69.619580999999997</v>
      </c>
      <c r="J41" s="6"/>
      <c r="K41" s="6">
        <v>8.1295809999999946</v>
      </c>
      <c r="L41" s="6"/>
      <c r="M41" s="4">
        <f>((H41/176.67)*1000)</f>
        <v>129.50789041716192</v>
      </c>
      <c r="N41" s="4">
        <f t="shared" si="1"/>
        <v>394.06566479877739</v>
      </c>
      <c r="O41" s="4"/>
      <c r="P41" s="4">
        <f t="shared" si="2"/>
        <v>46.015628007018705</v>
      </c>
      <c r="Q41" s="4"/>
      <c r="R41" s="17">
        <f t="shared" si="3"/>
        <v>83.492262410143212</v>
      </c>
    </row>
    <row r="42" spans="1:18" x14ac:dyDescent="0.25">
      <c r="A42" s="3">
        <v>130</v>
      </c>
      <c r="B42" s="6">
        <v>196.52271099999999</v>
      </c>
      <c r="C42" s="6"/>
      <c r="D42" s="4">
        <v>140.116345</v>
      </c>
      <c r="E42" s="4">
        <f t="shared" si="0"/>
        <v>140.016345</v>
      </c>
      <c r="F42" s="6">
        <v>115.040746</v>
      </c>
      <c r="G42" s="6">
        <v>25.209254000000001</v>
      </c>
      <c r="H42" s="6">
        <v>27.972254</v>
      </c>
      <c r="I42" s="6">
        <v>81.481964999999988</v>
      </c>
      <c r="J42" s="6"/>
      <c r="K42" s="6">
        <v>19.991964999999986</v>
      </c>
      <c r="L42" s="6"/>
      <c r="M42" s="4">
        <f>((H42/176.67)*1000)</f>
        <v>158.33052583913513</v>
      </c>
      <c r="N42" s="4">
        <f t="shared" si="1"/>
        <v>461.20996773645777</v>
      </c>
      <c r="O42" s="4"/>
      <c r="P42" s="4">
        <f t="shared" si="2"/>
        <v>113.15993094469908</v>
      </c>
      <c r="Q42" s="4"/>
      <c r="R42" s="17">
        <f t="shared" si="3"/>
        <v>45.17059489443605</v>
      </c>
    </row>
    <row r="43" spans="1:18" x14ac:dyDescent="0.25">
      <c r="A43" s="3">
        <v>120</v>
      </c>
      <c r="B43" s="6">
        <v>196.24099100000001</v>
      </c>
      <c r="C43" s="6"/>
      <c r="D43" s="4">
        <v>140.116345</v>
      </c>
      <c r="E43" s="4">
        <f t="shared" si="0"/>
        <v>140.016345</v>
      </c>
      <c r="F43" s="6">
        <v>106.04037700000001</v>
      </c>
      <c r="G43" s="6">
        <v>34.459622999999993</v>
      </c>
      <c r="H43" s="6">
        <v>37.222622999999992</v>
      </c>
      <c r="I43" s="6">
        <v>90.200614000000002</v>
      </c>
      <c r="J43" s="6"/>
      <c r="K43" s="6">
        <v>28.710614</v>
      </c>
      <c r="L43" s="6"/>
      <c r="M43" s="4">
        <f>((H43/176.67)*1000)</f>
        <v>210.69011716760059</v>
      </c>
      <c r="N43" s="4">
        <f t="shared" si="1"/>
        <v>510.55988000226415</v>
      </c>
      <c r="O43" s="4"/>
      <c r="P43" s="4">
        <f t="shared" si="2"/>
        <v>162.50984321050547</v>
      </c>
      <c r="Q43" s="4"/>
      <c r="R43" s="17">
        <f t="shared" si="3"/>
        <v>48.180273957095125</v>
      </c>
    </row>
    <row r="44" spans="1:18" x14ac:dyDescent="0.25">
      <c r="A44" s="3">
        <v>110</v>
      </c>
      <c r="B44" s="6">
        <v>199.28453500000001</v>
      </c>
      <c r="C44" s="6"/>
      <c r="D44" s="4">
        <v>140.116345</v>
      </c>
      <c r="E44" s="4">
        <f t="shared" si="0"/>
        <v>140.016345</v>
      </c>
      <c r="F44" s="6">
        <v>115.76685000000001</v>
      </c>
      <c r="G44" s="6">
        <v>24.983149999999995</v>
      </c>
      <c r="H44" s="6">
        <v>27.746149999999993</v>
      </c>
      <c r="I44" s="6">
        <v>83.517685</v>
      </c>
      <c r="J44" s="6"/>
      <c r="K44" s="6">
        <v>22.027684999999998</v>
      </c>
      <c r="L44" s="6"/>
      <c r="M44" s="4">
        <f>((H44/176.67)*1000)</f>
        <v>157.05071602422592</v>
      </c>
      <c r="N44" s="4">
        <f t="shared" si="1"/>
        <v>472.73269372276002</v>
      </c>
      <c r="O44" s="4"/>
      <c r="P44" s="4">
        <f t="shared" si="2"/>
        <v>124.6826569310013</v>
      </c>
      <c r="Q44" s="4"/>
      <c r="R44" s="17">
        <f t="shared" si="3"/>
        <v>32.368059093224616</v>
      </c>
    </row>
    <row r="45" spans="1:18" x14ac:dyDescent="0.25">
      <c r="A45" s="3">
        <v>100</v>
      </c>
      <c r="B45" s="6">
        <v>201.056634</v>
      </c>
      <c r="C45" s="6"/>
      <c r="D45" s="4">
        <v>140.33799999999999</v>
      </c>
      <c r="E45" s="4">
        <f t="shared" si="0"/>
        <v>140.238</v>
      </c>
      <c r="F45" s="6">
        <v>106.177618</v>
      </c>
      <c r="G45" s="6">
        <v>34.822382000000005</v>
      </c>
      <c r="H45" s="6">
        <v>37.585382000000003</v>
      </c>
      <c r="I45" s="6">
        <v>94.879016000000007</v>
      </c>
      <c r="J45" s="6"/>
      <c r="K45" s="6">
        <v>33.389016000000005</v>
      </c>
      <c r="L45" s="6"/>
      <c r="M45" s="4">
        <f>((H45/176.67)*1000)</f>
        <v>212.74343125601408</v>
      </c>
      <c r="N45" s="4">
        <f t="shared" si="1"/>
        <v>537.04090111507344</v>
      </c>
      <c r="O45" s="4"/>
      <c r="P45" s="4">
        <f t="shared" si="2"/>
        <v>188.9908643233147</v>
      </c>
      <c r="Q45" s="4"/>
      <c r="R45" s="17">
        <f t="shared" si="3"/>
        <v>23.752566932699381</v>
      </c>
    </row>
    <row r="46" spans="1:18" x14ac:dyDescent="0.25">
      <c r="A46" s="3">
        <v>90</v>
      </c>
      <c r="B46" s="6">
        <v>196.36586</v>
      </c>
      <c r="C46" s="6"/>
      <c r="D46" s="4">
        <v>140.078</v>
      </c>
      <c r="E46" s="4">
        <f t="shared" si="0"/>
        <v>139.97800000000001</v>
      </c>
      <c r="F46" s="6">
        <v>106.57307299999999</v>
      </c>
      <c r="G46" s="6">
        <v>34.676927000000006</v>
      </c>
      <c r="H46" s="6">
        <v>37.439927000000004</v>
      </c>
      <c r="I46" s="6">
        <v>89.792787000000004</v>
      </c>
      <c r="J46" s="6"/>
      <c r="K46" s="6">
        <v>28.302787000000002</v>
      </c>
      <c r="L46" s="6"/>
      <c r="M46" s="4">
        <f>((H46/176.67)*1000)</f>
        <v>211.9201166015736</v>
      </c>
      <c r="N46" s="4">
        <f t="shared" si="1"/>
        <v>508.25146884021069</v>
      </c>
      <c r="O46" s="4"/>
      <c r="P46" s="4">
        <f t="shared" si="2"/>
        <v>160.20143204845195</v>
      </c>
      <c r="Q46" s="4"/>
      <c r="R46" s="17">
        <f t="shared" si="3"/>
        <v>51.718684553121648</v>
      </c>
    </row>
    <row r="47" spans="1:18" x14ac:dyDescent="0.25">
      <c r="A47" s="3">
        <v>80</v>
      </c>
      <c r="B47" s="6">
        <v>199.667205</v>
      </c>
      <c r="C47" s="6"/>
      <c r="D47" s="4">
        <v>141.053</v>
      </c>
      <c r="E47" s="4">
        <f t="shared" si="0"/>
        <v>140.953</v>
      </c>
      <c r="F47" s="6">
        <v>94.193420000000003</v>
      </c>
      <c r="G47" s="6">
        <v>47.306579999999997</v>
      </c>
      <c r="H47" s="6">
        <v>50.069579999999995</v>
      </c>
      <c r="I47" s="6">
        <v>105.47378499999999</v>
      </c>
      <c r="J47" s="6"/>
      <c r="K47" s="6">
        <v>43.98378499999999</v>
      </c>
      <c r="L47" s="6"/>
      <c r="M47" s="4">
        <f>((H47/176.67)*1000)</f>
        <v>283.40736967227031</v>
      </c>
      <c r="N47" s="4">
        <f t="shared" si="1"/>
        <v>597.0101601856569</v>
      </c>
      <c r="O47" s="4"/>
      <c r="P47" s="4">
        <f t="shared" si="2"/>
        <v>248.96012339389819</v>
      </c>
      <c r="Q47" s="4"/>
      <c r="R47" s="17">
        <f t="shared" si="3"/>
        <v>34.44724627837212</v>
      </c>
    </row>
    <row r="48" spans="1:18" x14ac:dyDescent="0.25">
      <c r="A48" s="3">
        <v>70</v>
      </c>
      <c r="B48" s="6">
        <v>198.08183500000001</v>
      </c>
      <c r="C48" s="6"/>
      <c r="D48" s="4">
        <v>141.54</v>
      </c>
      <c r="E48" s="4">
        <f t="shared" si="0"/>
        <v>141.44</v>
      </c>
      <c r="F48" s="6">
        <v>119.99301199999999</v>
      </c>
      <c r="G48" s="6">
        <v>21.756988000000007</v>
      </c>
      <c r="H48" s="6">
        <v>24.519988000000005</v>
      </c>
      <c r="I48" s="6">
        <v>78.088823000000019</v>
      </c>
      <c r="J48" s="6"/>
      <c r="K48" s="6">
        <v>16.598823000000017</v>
      </c>
      <c r="L48" s="6"/>
      <c r="M48" s="4">
        <f>((H48/176.67)*1000)</f>
        <v>138.78976623082588</v>
      </c>
      <c r="N48" s="4">
        <f t="shared" si="1"/>
        <v>442.00386596479325</v>
      </c>
      <c r="O48" s="4"/>
      <c r="P48" s="4">
        <f t="shared" si="2"/>
        <v>93.953829173034578</v>
      </c>
      <c r="Q48" s="4"/>
      <c r="R48" s="17">
        <f t="shared" si="3"/>
        <v>44.835937057791298</v>
      </c>
    </row>
    <row r="49" spans="1:18" x14ac:dyDescent="0.25">
      <c r="A49" s="3">
        <v>60</v>
      </c>
      <c r="B49" s="6">
        <v>203.90494200000001</v>
      </c>
      <c r="C49" s="6"/>
      <c r="D49" s="4">
        <v>141.464</v>
      </c>
      <c r="E49" s="4">
        <f t="shared" si="0"/>
        <v>141.364</v>
      </c>
      <c r="F49" s="6">
        <v>129.81748899999999</v>
      </c>
      <c r="G49" s="6">
        <v>12.182511000000005</v>
      </c>
      <c r="H49" s="6">
        <v>14.945511000000005</v>
      </c>
      <c r="I49" s="6">
        <v>74.087453000000011</v>
      </c>
      <c r="J49" s="6"/>
      <c r="K49" s="6">
        <v>12.597453000000009</v>
      </c>
      <c r="L49" s="6"/>
      <c r="M49" s="4">
        <f>((H49/176.67)*1000)</f>
        <v>84.595635931397553</v>
      </c>
      <c r="N49" s="4">
        <f t="shared" si="1"/>
        <v>419.35502915039348</v>
      </c>
      <c r="O49" s="4"/>
      <c r="P49" s="4">
        <f t="shared" si="2"/>
        <v>71.304992358634806</v>
      </c>
      <c r="Q49" s="4"/>
      <c r="R49" s="17">
        <f t="shared" si="3"/>
        <v>13.290643572762747</v>
      </c>
    </row>
    <row r="50" spans="1:18" x14ac:dyDescent="0.25">
      <c r="A50" s="3">
        <v>50</v>
      </c>
      <c r="B50" s="6">
        <v>205.20276200000001</v>
      </c>
      <c r="C50" s="6"/>
      <c r="D50" s="4">
        <v>142.464</v>
      </c>
      <c r="E50" s="4">
        <f t="shared" si="0"/>
        <v>142.364</v>
      </c>
      <c r="F50" s="6">
        <v>137.03970699999999</v>
      </c>
      <c r="G50" s="6">
        <v>5.4602930000000072</v>
      </c>
      <c r="H50" s="6">
        <v>8.2232930000000071</v>
      </c>
      <c r="I50" s="6">
        <v>68.163055000000014</v>
      </c>
      <c r="J50" s="6"/>
      <c r="K50" s="6">
        <v>6.6730550000000122</v>
      </c>
      <c r="L50" s="6"/>
      <c r="M50" s="4">
        <f>((H50/176.67)*1000)</f>
        <v>46.546063281824914</v>
      </c>
      <c r="N50" s="4">
        <f t="shared" si="1"/>
        <v>385.82133355974423</v>
      </c>
      <c r="O50" s="4"/>
      <c r="P50" s="4">
        <f t="shared" si="2"/>
        <v>37.771296767985582</v>
      </c>
      <c r="Q50" s="4"/>
      <c r="R50" s="17">
        <f t="shared" si="3"/>
        <v>8.7747665138393316</v>
      </c>
    </row>
    <row r="51" spans="1:18" x14ac:dyDescent="0.25">
      <c r="A51" s="3">
        <v>40</v>
      </c>
      <c r="B51" s="6">
        <v>213.660921</v>
      </c>
      <c r="C51" s="6"/>
      <c r="D51" s="4">
        <v>143.11000000000001</v>
      </c>
      <c r="E51" s="4">
        <f t="shared" si="0"/>
        <v>143.01000000000002</v>
      </c>
      <c r="F51" s="6">
        <v>141.668845</v>
      </c>
      <c r="G51" s="6">
        <v>1.4411550000000091</v>
      </c>
      <c r="H51" s="6">
        <v>4.204155000000009</v>
      </c>
      <c r="I51" s="6">
        <v>71.992075999999997</v>
      </c>
      <c r="J51" s="6"/>
      <c r="K51" s="6">
        <v>10.502075999999995</v>
      </c>
      <c r="L51" s="6"/>
      <c r="M51" s="4">
        <f>((H51/176.67)*1000)</f>
        <v>23.796654780098542</v>
      </c>
      <c r="N51" s="4">
        <f t="shared" si="1"/>
        <v>407.4946284032377</v>
      </c>
      <c r="O51" s="4"/>
      <c r="P51" s="4">
        <f t="shared" si="2"/>
        <v>59.444591611479005</v>
      </c>
      <c r="Q51" s="4"/>
      <c r="R51" s="17">
        <f t="shared" si="3"/>
        <v>-35.647936831380463</v>
      </c>
    </row>
    <row r="52" spans="1:18" x14ac:dyDescent="0.25">
      <c r="A52" s="3">
        <v>30</v>
      </c>
      <c r="B52" s="6">
        <v>212.73151200000001</v>
      </c>
      <c r="C52" s="6"/>
      <c r="D52" s="4">
        <v>143.37</v>
      </c>
      <c r="E52" s="4">
        <f t="shared" si="0"/>
        <v>143.27000000000001</v>
      </c>
      <c r="F52" s="6">
        <v>146.64073500000001</v>
      </c>
      <c r="G52" s="6">
        <v>-3.2707350000000019</v>
      </c>
      <c r="H52" s="6">
        <v>-0.50773500000000205</v>
      </c>
      <c r="I52" s="6">
        <v>66.090777000000003</v>
      </c>
      <c r="J52" s="6"/>
      <c r="K52" s="6">
        <v>4.6007770000000008</v>
      </c>
      <c r="L52" s="6"/>
      <c r="M52" s="4">
        <f>((H52/176.67)*1000)</f>
        <v>-2.8739174732552333</v>
      </c>
      <c r="N52" s="4">
        <f t="shared" si="1"/>
        <v>374.09167940227542</v>
      </c>
      <c r="O52" s="4"/>
      <c r="P52" s="4">
        <f t="shared" si="2"/>
        <v>26.041642610516789</v>
      </c>
      <c r="Q52" s="4"/>
      <c r="R52" s="17">
        <f t="shared" si="3"/>
        <v>-28.915560083772021</v>
      </c>
    </row>
    <row r="53" spans="1:18" x14ac:dyDescent="0.25">
      <c r="A53" s="3">
        <v>20</v>
      </c>
      <c r="B53" s="6">
        <v>211.930026</v>
      </c>
      <c r="C53" s="6"/>
      <c r="D53" s="4">
        <v>144.62799999999999</v>
      </c>
      <c r="E53" s="4">
        <f t="shared" si="0"/>
        <v>144.52799999999999</v>
      </c>
      <c r="F53" s="6">
        <v>147.049058</v>
      </c>
      <c r="G53" s="6">
        <v>-2.4210580000000164</v>
      </c>
      <c r="H53" s="6">
        <v>0.34194199999998354</v>
      </c>
      <c r="I53" s="6">
        <v>64.880967999999996</v>
      </c>
      <c r="J53" s="6"/>
      <c r="K53" s="6">
        <v>3.3909679999999938</v>
      </c>
      <c r="L53" s="6"/>
      <c r="M53" s="4">
        <f>((H53/176.67)*1000)</f>
        <v>1.9354842361463946</v>
      </c>
      <c r="N53" s="4">
        <f t="shared" si="1"/>
        <v>367.24383313522384</v>
      </c>
      <c r="O53" s="4"/>
      <c r="P53" s="4">
        <f t="shared" si="2"/>
        <v>19.193796343465184</v>
      </c>
      <c r="Q53" s="4"/>
      <c r="R53" s="17">
        <f t="shared" si="3"/>
        <v>-17.25831210731879</v>
      </c>
    </row>
    <row r="54" spans="1:18" x14ac:dyDescent="0.25">
      <c r="A54" s="3">
        <v>10</v>
      </c>
      <c r="B54" s="6">
        <v>212.600573</v>
      </c>
      <c r="C54" s="6"/>
      <c r="D54" s="4">
        <v>145.167</v>
      </c>
      <c r="E54" s="4">
        <f t="shared" si="0"/>
        <v>145.06700000000001</v>
      </c>
      <c r="F54" s="7">
        <v>148.569254</v>
      </c>
      <c r="G54" s="6">
        <v>-3.4022539999999992</v>
      </c>
      <c r="H54" s="6">
        <v>-0.63925399999999932</v>
      </c>
      <c r="I54" s="6">
        <v>64.031318999999996</v>
      </c>
      <c r="J54" s="6"/>
      <c r="K54" s="6">
        <v>2.5413189999999943</v>
      </c>
      <c r="L54" s="6"/>
      <c r="M54" s="4">
        <f>((H54/176.67)*1000)</f>
        <v>-3.6183505971585408</v>
      </c>
      <c r="N54" s="4">
        <f t="shared" si="1"/>
        <v>362.43458991339787</v>
      </c>
      <c r="O54" s="4"/>
      <c r="P54" s="4">
        <f t="shared" si="2"/>
        <v>14.384553121639183</v>
      </c>
      <c r="Q54" s="4"/>
      <c r="R54" s="17">
        <f t="shared" si="3"/>
        <v>-18.002903718797725</v>
      </c>
    </row>
    <row r="55" spans="1:18" x14ac:dyDescent="0.25">
      <c r="A55" s="3">
        <v>0</v>
      </c>
      <c r="B55" s="7">
        <v>210.486391</v>
      </c>
      <c r="C55" s="7"/>
      <c r="D55" s="8">
        <v>146.23699999999999</v>
      </c>
      <c r="E55" s="4">
        <f t="shared" si="0"/>
        <v>146.137</v>
      </c>
      <c r="F55" s="7">
        <v>149</v>
      </c>
      <c r="G55" s="6">
        <v>-2.7630000000000052</v>
      </c>
      <c r="H55" s="6">
        <v>-5.3290705182007514E-15</v>
      </c>
      <c r="I55" s="6">
        <v>61.486390999999998</v>
      </c>
      <c r="J55" s="6"/>
      <c r="K55" s="6">
        <v>-3.6090000000044142E-3</v>
      </c>
      <c r="L55" s="6"/>
      <c r="M55" s="4">
        <f>((H55/176.67)*1000)</f>
        <v>-3.0163980971306684E-14</v>
      </c>
      <c r="N55" s="4">
        <f t="shared" si="1"/>
        <v>348.02960887530429</v>
      </c>
      <c r="O55" s="4"/>
      <c r="P55" s="4">
        <f t="shared" si="2"/>
        <v>-2.0427916454431507E-2</v>
      </c>
      <c r="Q55" s="4"/>
      <c r="R55" s="17">
        <f t="shared" si="3"/>
        <v>2.0427916454401344E-2</v>
      </c>
    </row>
    <row r="56" spans="1:18" x14ac:dyDescent="0.25">
      <c r="N56" s="12"/>
      <c r="O56" s="11"/>
    </row>
    <row r="57" spans="1:18" x14ac:dyDescent="0.25">
      <c r="N57" s="11"/>
      <c r="O57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Z509"/>
  <sheetViews>
    <sheetView topLeftCell="E1" zoomScale="60" zoomScaleNormal="60" workbookViewId="0">
      <selection activeCell="FW27" sqref="FW27:SZ90"/>
    </sheetView>
  </sheetViews>
  <sheetFormatPr defaultRowHeight="15" x14ac:dyDescent="0.25"/>
  <cols>
    <col min="1" max="5" width="9.140625" style="13"/>
    <col min="6" max="6" width="8.140625" style="42" bestFit="1" customWidth="1"/>
    <col min="7" max="7" width="22.42578125" style="42" bestFit="1" customWidth="1"/>
    <col min="8" max="8" width="26" style="42" bestFit="1" customWidth="1"/>
    <col min="9" max="9" width="20.7109375" style="42" bestFit="1" customWidth="1"/>
    <col min="10" max="10" width="28.85546875" style="42" bestFit="1" customWidth="1"/>
    <col min="11" max="11" width="9.140625" style="43"/>
    <col min="12" max="12" width="23.140625" style="13" bestFit="1" customWidth="1"/>
    <col min="13" max="13" width="21.5703125" style="13" customWidth="1"/>
    <col min="14" max="14" width="9.140625" style="22"/>
    <col min="15" max="15" width="23.140625" style="13" bestFit="1" customWidth="1"/>
    <col min="16" max="16" width="21.5703125" style="13" customWidth="1"/>
    <col min="17" max="17" width="9.140625" style="22"/>
    <col min="18" max="18" width="23.140625" style="13" bestFit="1" customWidth="1"/>
    <col min="19" max="19" width="21.5703125" style="13" customWidth="1"/>
    <col min="20" max="20" width="9.140625" style="22"/>
    <col min="21" max="21" width="23.140625" style="13" bestFit="1" customWidth="1"/>
    <col min="22" max="22" width="21.5703125" style="13" customWidth="1"/>
    <col min="23" max="23" width="9.140625" style="22"/>
    <col min="24" max="24" width="23.140625" style="13" bestFit="1" customWidth="1"/>
    <col min="25" max="25" width="21.5703125" style="13" customWidth="1"/>
    <col min="26" max="26" width="9.140625" style="22"/>
    <col min="27" max="27" width="23.140625" style="13" bestFit="1" customWidth="1"/>
    <col min="28" max="28" width="21.5703125" style="13" customWidth="1"/>
    <col min="29" max="29" width="9.140625" style="22"/>
    <col min="30" max="30" width="23.140625" style="13" bestFit="1" customWidth="1"/>
    <col min="31" max="31" width="21.5703125" style="13" customWidth="1"/>
    <col min="32" max="32" width="9.140625" style="22"/>
    <col min="33" max="33" width="23.140625" style="13" bestFit="1" customWidth="1"/>
    <col min="34" max="34" width="21.5703125" style="13" customWidth="1"/>
    <col min="35" max="35" width="8.140625" style="22" customWidth="1"/>
    <col min="36" max="36" width="23.140625" style="13" bestFit="1" customWidth="1"/>
    <col min="37" max="37" width="21.5703125" style="13" customWidth="1"/>
    <col min="38" max="40" width="9.140625" style="13"/>
    <col min="41" max="49" width="18.28515625" style="13" bestFit="1" customWidth="1"/>
    <col min="50" max="16384" width="9.140625" style="13"/>
  </cols>
  <sheetData>
    <row r="1" spans="1:49" ht="15.75" x14ac:dyDescent="0.25">
      <c r="A1" s="13" t="s">
        <v>70</v>
      </c>
      <c r="F1" s="48" t="s">
        <v>0</v>
      </c>
      <c r="G1" s="49" t="s">
        <v>21</v>
      </c>
      <c r="H1" s="49" t="s">
        <v>29</v>
      </c>
      <c r="I1" s="49" t="s">
        <v>22</v>
      </c>
      <c r="J1" s="54" t="s">
        <v>23</v>
      </c>
      <c r="K1" s="57"/>
      <c r="L1" s="63" t="s">
        <v>58</v>
      </c>
      <c r="M1" s="54"/>
      <c r="N1" s="87"/>
      <c r="O1" s="63" t="s">
        <v>59</v>
      </c>
      <c r="P1" s="54"/>
      <c r="Q1" s="87"/>
      <c r="R1" s="63" t="s">
        <v>60</v>
      </c>
      <c r="S1" s="54"/>
      <c r="T1" s="87"/>
      <c r="U1" s="67" t="s">
        <v>61</v>
      </c>
      <c r="V1" s="54"/>
      <c r="W1" s="87"/>
      <c r="X1" s="67" t="s">
        <v>62</v>
      </c>
      <c r="Y1" s="54"/>
      <c r="Z1" s="87"/>
      <c r="AA1" s="67" t="s">
        <v>63</v>
      </c>
      <c r="AB1" s="54"/>
      <c r="AC1" s="87"/>
      <c r="AD1" s="64" t="s">
        <v>64</v>
      </c>
      <c r="AE1" s="54"/>
      <c r="AF1" s="87"/>
      <c r="AG1" s="64" t="s">
        <v>65</v>
      </c>
      <c r="AH1" s="54"/>
      <c r="AI1" s="65"/>
      <c r="AJ1" s="64" t="s">
        <v>66</v>
      </c>
      <c r="AK1" s="49"/>
      <c r="AN1" s="22" t="s">
        <v>71</v>
      </c>
      <c r="AO1" s="68" t="s">
        <v>72</v>
      </c>
      <c r="AP1" s="68" t="s">
        <v>73</v>
      </c>
      <c r="AQ1" s="68" t="s">
        <v>74</v>
      </c>
      <c r="AR1" s="69" t="s">
        <v>61</v>
      </c>
      <c r="AS1" s="69" t="s">
        <v>62</v>
      </c>
      <c r="AT1" s="69" t="s">
        <v>63</v>
      </c>
      <c r="AU1" s="70" t="s">
        <v>64</v>
      </c>
      <c r="AV1" s="70" t="s">
        <v>65</v>
      </c>
      <c r="AW1" s="70" t="s">
        <v>66</v>
      </c>
    </row>
    <row r="2" spans="1:49" ht="18" x14ac:dyDescent="0.25">
      <c r="A2" s="27" t="s">
        <v>53</v>
      </c>
      <c r="B2" s="13" t="s">
        <v>25</v>
      </c>
      <c r="C2" s="13" t="s">
        <v>26</v>
      </c>
      <c r="D2" s="13" t="s">
        <v>27</v>
      </c>
      <c r="F2" s="50" t="s">
        <v>1</v>
      </c>
      <c r="G2" s="51" t="s">
        <v>67</v>
      </c>
      <c r="H2" s="51" t="s">
        <v>67</v>
      </c>
      <c r="I2" s="51" t="s">
        <v>67</v>
      </c>
      <c r="J2" s="55" t="s">
        <v>67</v>
      </c>
      <c r="K2" s="58"/>
      <c r="L2" s="56" t="s">
        <v>68</v>
      </c>
      <c r="M2" s="61" t="s">
        <v>69</v>
      </c>
      <c r="N2" s="87"/>
      <c r="O2" s="56" t="s">
        <v>68</v>
      </c>
      <c r="P2" s="61" t="s">
        <v>69</v>
      </c>
      <c r="Q2" s="87"/>
      <c r="R2" s="56" t="s">
        <v>68</v>
      </c>
      <c r="S2" s="61" t="s">
        <v>69</v>
      </c>
      <c r="T2" s="87"/>
      <c r="U2" s="56" t="s">
        <v>68</v>
      </c>
      <c r="V2" s="61" t="s">
        <v>69</v>
      </c>
      <c r="W2" s="87"/>
      <c r="X2" s="56" t="s">
        <v>68</v>
      </c>
      <c r="Y2" s="61" t="s">
        <v>69</v>
      </c>
      <c r="Z2" s="87"/>
      <c r="AA2" s="56" t="s">
        <v>68</v>
      </c>
      <c r="AB2" s="61" t="s">
        <v>69</v>
      </c>
      <c r="AC2" s="87"/>
      <c r="AD2" s="56" t="s">
        <v>68</v>
      </c>
      <c r="AE2" s="61" t="s">
        <v>69</v>
      </c>
      <c r="AF2" s="87"/>
      <c r="AG2" s="56" t="s">
        <v>68</v>
      </c>
      <c r="AH2" s="61" t="s">
        <v>69</v>
      </c>
      <c r="AI2" s="66"/>
      <c r="AJ2" s="56" t="s">
        <v>68</v>
      </c>
      <c r="AK2" s="61" t="s">
        <v>69</v>
      </c>
      <c r="AN2" s="17">
        <v>0</v>
      </c>
      <c r="AO2" s="17">
        <v>0</v>
      </c>
      <c r="AP2" s="17">
        <v>0</v>
      </c>
      <c r="AQ2" s="17">
        <v>0</v>
      </c>
      <c r="AR2" s="17">
        <v>0</v>
      </c>
      <c r="AS2" s="17">
        <v>0</v>
      </c>
      <c r="AT2" s="17">
        <v>0</v>
      </c>
      <c r="AU2" s="17">
        <v>0</v>
      </c>
      <c r="AV2" s="17">
        <v>0</v>
      </c>
      <c r="AW2" s="17">
        <v>0</v>
      </c>
    </row>
    <row r="3" spans="1:49" x14ac:dyDescent="0.25">
      <c r="A3" s="13" t="s">
        <v>28</v>
      </c>
      <c r="B3" s="13">
        <v>207</v>
      </c>
      <c r="C3" s="13">
        <v>200</v>
      </c>
      <c r="D3" s="13">
        <v>191.333</v>
      </c>
      <c r="F3" s="40">
        <v>520</v>
      </c>
      <c r="G3" s="41">
        <v>40.652138000000008</v>
      </c>
      <c r="H3" s="41">
        <f>G3+2.763</f>
        <v>43.415138000000006</v>
      </c>
      <c r="I3" s="41">
        <v>93.786854000000005</v>
      </c>
      <c r="J3" s="41">
        <v>32.296854000000003</v>
      </c>
      <c r="L3" s="17">
        <f>(H3/207)*1000</f>
        <v>209.7349661835749</v>
      </c>
      <c r="M3" s="60">
        <f>(J3/207)*1000</f>
        <v>156.02344927536234</v>
      </c>
      <c r="N3" s="59"/>
      <c r="O3" s="18">
        <f>(H3/200)*1000</f>
        <v>217.07569000000004</v>
      </c>
      <c r="P3" s="60">
        <f>(J3/200)*1000</f>
        <v>161.48427000000001</v>
      </c>
      <c r="Q3" s="59"/>
      <c r="R3" s="18">
        <f>(H3/197.333)*1000</f>
        <v>220.00951690796776</v>
      </c>
      <c r="S3" s="60">
        <f>(J3/191.333)*1000</f>
        <v>168.79918257697315</v>
      </c>
      <c r="T3" s="59"/>
      <c r="U3" s="18">
        <f>(H3/197.5)*1000</f>
        <v>219.82348354430383</v>
      </c>
      <c r="V3" s="60">
        <v>163.52837468354431</v>
      </c>
      <c r="W3" s="59"/>
      <c r="X3" s="18">
        <f>(H3/189.6)*1000</f>
        <v>228.98279535864981</v>
      </c>
      <c r="Y3" s="60">
        <f>(J3/189.6)*1000</f>
        <v>170.34205696202534</v>
      </c>
      <c r="Z3" s="59"/>
      <c r="AA3" s="18">
        <f>(H3/181.333)*1000</f>
        <v>239.422157026024</v>
      </c>
      <c r="AB3" s="60">
        <f>(J3/181.333)*1000</f>
        <v>178.10797813966573</v>
      </c>
      <c r="AC3" s="59"/>
      <c r="AD3" s="18">
        <f>(H3/175)*1000</f>
        <v>248.0865028571429</v>
      </c>
      <c r="AE3" s="60">
        <f>(J3/207)*1000</f>
        <v>156.02344927536234</v>
      </c>
      <c r="AF3" s="59"/>
      <c r="AG3" s="18">
        <f>(H3/176.6)*1000</f>
        <v>245.83883352208386</v>
      </c>
      <c r="AH3" s="60">
        <f>(J3/176.6)*1000</f>
        <v>182.88139297848247</v>
      </c>
      <c r="AI3" s="59"/>
      <c r="AJ3" s="18">
        <f>(H3/163)*1000</f>
        <v>266.35053987730066</v>
      </c>
      <c r="AK3" s="17">
        <f>(J3/163)*1000</f>
        <v>198.14020858895705</v>
      </c>
      <c r="AN3" s="17">
        <v>100</v>
      </c>
      <c r="AO3" s="17">
        <v>213</v>
      </c>
      <c r="AP3" s="17">
        <v>207</v>
      </c>
      <c r="AQ3" s="17">
        <v>183</v>
      </c>
      <c r="AR3" s="17">
        <v>200</v>
      </c>
      <c r="AS3" s="17">
        <v>200</v>
      </c>
      <c r="AT3" s="17">
        <v>174</v>
      </c>
      <c r="AU3" s="17">
        <v>173</v>
      </c>
      <c r="AV3" s="17">
        <v>173</v>
      </c>
      <c r="AW3" s="17">
        <v>167</v>
      </c>
    </row>
    <row r="4" spans="1:49" x14ac:dyDescent="0.25">
      <c r="A4" s="13" t="s">
        <v>19</v>
      </c>
      <c r="B4" s="13">
        <v>197.5</v>
      </c>
      <c r="C4" s="13">
        <v>189.6</v>
      </c>
      <c r="D4" s="13">
        <v>181.333</v>
      </c>
      <c r="F4" s="40">
        <v>510</v>
      </c>
      <c r="G4" s="41">
        <v>50.979833999999997</v>
      </c>
      <c r="H4" s="41">
        <f t="shared" ref="H4:H54" si="0">G4+2.763</f>
        <v>53.742833999999995</v>
      </c>
      <c r="I4" s="41">
        <v>100.62388199999999</v>
      </c>
      <c r="J4" s="41">
        <v>39.133881999999993</v>
      </c>
      <c r="L4" s="17">
        <f t="shared" ref="L4:L55" si="1">(H4/207)*1000</f>
        <v>259.62721739130433</v>
      </c>
      <c r="M4" s="17">
        <f t="shared" ref="M4:M55" si="2">(J4/207)*1000</f>
        <v>189.05257004830915</v>
      </c>
      <c r="O4" s="17">
        <f t="shared" ref="O4:O55" si="3">(H4/200)*1000</f>
        <v>268.71416999999997</v>
      </c>
      <c r="P4" s="17">
        <f t="shared" ref="P4:P55" si="4">(J4/200)*1000</f>
        <v>195.66940999999997</v>
      </c>
      <c r="R4" s="17">
        <f t="shared" ref="R4:R55" si="5">(H4/197.333)*1000</f>
        <v>272.34590261132195</v>
      </c>
      <c r="S4" s="17">
        <f t="shared" ref="S4:S55" si="6">(J4/191.333)*1000</f>
        <v>204.53284064954812</v>
      </c>
      <c r="U4" s="17">
        <f t="shared" ref="U4:U55" si="7">(H4/197.5)*1000</f>
        <v>272.11561518987338</v>
      </c>
      <c r="V4" s="17">
        <v>198.14623797468352</v>
      </c>
      <c r="X4" s="17">
        <f t="shared" ref="X4:X55" si="8">(H4/189.6)*1000</f>
        <v>283.45376582278482</v>
      </c>
      <c r="Y4" s="60">
        <f t="shared" ref="Y4:Y55" si="9">(J4/189.6)*1000</f>
        <v>206.40233122362866</v>
      </c>
      <c r="Z4" s="59"/>
      <c r="AA4" s="18">
        <f t="shared" ref="AA4:AA55" si="10">(H4/181.333)*1000</f>
        <v>296.37646760380073</v>
      </c>
      <c r="AB4" s="17">
        <f t="shared" ref="AB4:AB55" si="11">(J4/181.333)*1000</f>
        <v>215.81224597839329</v>
      </c>
      <c r="AD4" s="17">
        <f t="shared" ref="AD4:AD55" si="12">(H4/175)*1000</f>
        <v>307.10190857142857</v>
      </c>
      <c r="AE4" s="17">
        <f t="shared" ref="AE4:AE55" si="13">(J4/207)*1000</f>
        <v>189.05257004830915</v>
      </c>
      <c r="AG4" s="17">
        <f t="shared" ref="AG4:AG55" si="14">(H4/176.6)*1000</f>
        <v>304.31955832389576</v>
      </c>
      <c r="AH4" s="60">
        <f t="shared" ref="AH4:AH55" si="15">(J4/176.6)*1000</f>
        <v>221.59616081540202</v>
      </c>
      <c r="AJ4" s="17">
        <f t="shared" ref="AJ4:AJ55" si="16">(H4/163)*1000</f>
        <v>329.71063803680977</v>
      </c>
      <c r="AK4" s="17">
        <f t="shared" ref="AK4:AK55" si="17">(J4/163)*1000</f>
        <v>240.08516564417172</v>
      </c>
      <c r="AN4" s="17">
        <v>200</v>
      </c>
      <c r="AO4" s="71">
        <v>426</v>
      </c>
      <c r="AP4" s="17">
        <v>414</v>
      </c>
      <c r="AQ4" s="17">
        <v>366</v>
      </c>
      <c r="AR4" s="71">
        <v>400</v>
      </c>
      <c r="AS4" s="17">
        <v>400</v>
      </c>
      <c r="AT4" s="17">
        <v>348</v>
      </c>
      <c r="AU4" s="71">
        <v>346</v>
      </c>
      <c r="AV4" s="17">
        <v>346</v>
      </c>
      <c r="AW4" s="17">
        <v>334</v>
      </c>
    </row>
    <row r="5" spans="1:49" x14ac:dyDescent="0.25">
      <c r="A5" s="13" t="s">
        <v>20</v>
      </c>
      <c r="B5" s="13">
        <v>175</v>
      </c>
      <c r="C5" s="13">
        <v>176.6</v>
      </c>
      <c r="D5" s="13">
        <v>163</v>
      </c>
      <c r="F5" s="40">
        <v>500</v>
      </c>
      <c r="G5" s="41">
        <v>40.684808000000004</v>
      </c>
      <c r="H5" s="41">
        <f t="shared" si="0"/>
        <v>43.447808000000002</v>
      </c>
      <c r="I5" s="41">
        <v>96.553846000000007</v>
      </c>
      <c r="J5" s="41">
        <v>35.063846000000005</v>
      </c>
      <c r="L5" s="17">
        <f t="shared" si="1"/>
        <v>209.8927922705314</v>
      </c>
      <c r="M5" s="17">
        <f t="shared" si="2"/>
        <v>169.39056038647345</v>
      </c>
      <c r="O5" s="17">
        <f t="shared" si="3"/>
        <v>217.23904000000002</v>
      </c>
      <c r="P5" s="17">
        <f t="shared" si="4"/>
        <v>175.31923000000003</v>
      </c>
      <c r="R5" s="17">
        <f t="shared" si="5"/>
        <v>220.1750746200585</v>
      </c>
      <c r="S5" s="17">
        <f t="shared" si="6"/>
        <v>183.26083843351645</v>
      </c>
      <c r="U5" s="17">
        <f t="shared" si="7"/>
        <v>219.98890126582279</v>
      </c>
      <c r="V5" s="17">
        <v>177.53846075949369</v>
      </c>
      <c r="X5" s="17">
        <f t="shared" si="8"/>
        <v>229.15510548523207</v>
      </c>
      <c r="Y5" s="60">
        <f t="shared" si="9"/>
        <v>184.9358966244726</v>
      </c>
      <c r="Z5" s="59"/>
      <c r="AA5" s="18">
        <f t="shared" si="10"/>
        <v>239.60232279838749</v>
      </c>
      <c r="AB5" s="17">
        <f t="shared" si="11"/>
        <v>193.36715324844351</v>
      </c>
      <c r="AD5" s="17">
        <f t="shared" si="12"/>
        <v>248.27318857142859</v>
      </c>
      <c r="AE5" s="17">
        <f t="shared" si="13"/>
        <v>169.39056038647345</v>
      </c>
      <c r="AG5" s="17">
        <f t="shared" si="14"/>
        <v>246.02382785956968</v>
      </c>
      <c r="AH5" s="60">
        <f t="shared" si="15"/>
        <v>198.54952434881091</v>
      </c>
      <c r="AJ5" s="17">
        <f t="shared" si="16"/>
        <v>266.5509693251534</v>
      </c>
      <c r="AK5" s="17">
        <f t="shared" si="17"/>
        <v>215.11561963190186</v>
      </c>
      <c r="AN5" s="60">
        <v>250</v>
      </c>
      <c r="AO5" s="72"/>
      <c r="AP5" s="18">
        <v>517.5</v>
      </c>
      <c r="AQ5" s="60">
        <v>457.5</v>
      </c>
      <c r="AR5" s="75"/>
      <c r="AS5" s="18">
        <v>500</v>
      </c>
      <c r="AT5" s="60">
        <v>435</v>
      </c>
      <c r="AU5" s="74"/>
      <c r="AV5" s="18">
        <v>432.5</v>
      </c>
      <c r="AW5" s="17">
        <v>417.5</v>
      </c>
    </row>
    <row r="6" spans="1:49" x14ac:dyDescent="0.25">
      <c r="F6" s="40">
        <v>490</v>
      </c>
      <c r="G6" s="41">
        <v>38.732438000000002</v>
      </c>
      <c r="H6" s="41">
        <f t="shared" si="0"/>
        <v>41.495438</v>
      </c>
      <c r="I6" s="41">
        <v>92.910796000000005</v>
      </c>
      <c r="J6" s="41">
        <v>31.420796000000003</v>
      </c>
      <c r="L6" s="17">
        <f t="shared" si="1"/>
        <v>200.46105314009662</v>
      </c>
      <c r="M6" s="17">
        <f t="shared" si="2"/>
        <v>151.7912850241546</v>
      </c>
      <c r="O6" s="17">
        <f t="shared" si="3"/>
        <v>207.47719000000001</v>
      </c>
      <c r="P6" s="17">
        <f t="shared" si="4"/>
        <v>157.10398000000001</v>
      </c>
      <c r="R6" s="17">
        <f t="shared" si="5"/>
        <v>210.28129101569428</v>
      </c>
      <c r="S6" s="17">
        <f t="shared" si="6"/>
        <v>164.22047425169731</v>
      </c>
      <c r="U6" s="17">
        <f t="shared" si="7"/>
        <v>210.1034835443038</v>
      </c>
      <c r="V6" s="17">
        <v>159.09263797468356</v>
      </c>
      <c r="X6" s="17">
        <f t="shared" si="8"/>
        <v>218.85779535864981</v>
      </c>
      <c r="Y6" s="17">
        <f t="shared" si="9"/>
        <v>165.72149789029538</v>
      </c>
      <c r="AA6" s="17">
        <f t="shared" si="10"/>
        <v>228.8355566830086</v>
      </c>
      <c r="AB6" s="17">
        <f t="shared" si="11"/>
        <v>173.27676705288064</v>
      </c>
      <c r="AD6" s="17">
        <f t="shared" si="12"/>
        <v>237.11678857142857</v>
      </c>
      <c r="AE6" s="17">
        <f t="shared" si="13"/>
        <v>151.7912850241546</v>
      </c>
      <c r="AG6" s="17">
        <f t="shared" si="14"/>
        <v>234.96850509626273</v>
      </c>
      <c r="AH6" s="60">
        <f t="shared" si="15"/>
        <v>177.92070215175539</v>
      </c>
      <c r="AJ6" s="17">
        <f t="shared" si="16"/>
        <v>254.57323926380371</v>
      </c>
      <c r="AK6" s="17">
        <f t="shared" si="17"/>
        <v>192.76561963190187</v>
      </c>
      <c r="AN6" s="60">
        <v>300</v>
      </c>
      <c r="AO6" s="73"/>
      <c r="AP6" s="77"/>
      <c r="AQ6" s="60">
        <v>549</v>
      </c>
      <c r="AR6" s="76"/>
      <c r="AS6" s="77"/>
      <c r="AT6" s="60">
        <v>522</v>
      </c>
      <c r="AU6" s="74"/>
      <c r="AV6" s="77"/>
      <c r="AW6" s="17">
        <v>501</v>
      </c>
    </row>
    <row r="7" spans="1:49" x14ac:dyDescent="0.25">
      <c r="F7" s="40">
        <v>480</v>
      </c>
      <c r="G7" s="41">
        <v>40.030133000000006</v>
      </c>
      <c r="H7" s="41">
        <f t="shared" si="0"/>
        <v>42.793133000000005</v>
      </c>
      <c r="I7" s="41">
        <v>94.125557999999998</v>
      </c>
      <c r="J7" s="41">
        <v>32.635557999999996</v>
      </c>
      <c r="L7" s="17">
        <f t="shared" si="1"/>
        <v>206.73011111111114</v>
      </c>
      <c r="M7" s="17">
        <f t="shared" si="2"/>
        <v>157.65970048309177</v>
      </c>
      <c r="O7" s="17">
        <f t="shared" si="3"/>
        <v>213.96566500000003</v>
      </c>
      <c r="P7" s="17">
        <f t="shared" si="4"/>
        <v>163.17778999999999</v>
      </c>
      <c r="R7" s="17">
        <f t="shared" si="5"/>
        <v>216.85745921868113</v>
      </c>
      <c r="S7" s="17">
        <f t="shared" si="6"/>
        <v>170.56941562615961</v>
      </c>
      <c r="U7" s="17">
        <f t="shared" si="7"/>
        <v>216.67409113924052</v>
      </c>
      <c r="V7" s="17">
        <v>165.24333164556958</v>
      </c>
      <c r="X7" s="17">
        <f t="shared" si="8"/>
        <v>225.70217827004222</v>
      </c>
      <c r="Y7" s="17">
        <f t="shared" si="9"/>
        <v>172.12847046413501</v>
      </c>
      <c r="AA7" s="17">
        <f t="shared" si="10"/>
        <v>235.99197608819136</v>
      </c>
      <c r="AB7" s="17">
        <f t="shared" si="11"/>
        <v>179.97583451440167</v>
      </c>
      <c r="AD7" s="17">
        <f t="shared" si="12"/>
        <v>244.53218857142861</v>
      </c>
      <c r="AE7" s="17">
        <f t="shared" si="13"/>
        <v>157.65970048309177</v>
      </c>
      <c r="AG7" s="17">
        <f t="shared" si="14"/>
        <v>242.31672140430354</v>
      </c>
      <c r="AH7" s="60">
        <f t="shared" si="15"/>
        <v>184.79930917327292</v>
      </c>
      <c r="AJ7" s="17">
        <f t="shared" si="16"/>
        <v>262.53455828220859</v>
      </c>
      <c r="AK7" s="17">
        <f t="shared" si="17"/>
        <v>200.2181472392638</v>
      </c>
    </row>
    <row r="8" spans="1:49" ht="18" x14ac:dyDescent="0.25">
      <c r="A8" s="27" t="s">
        <v>54</v>
      </c>
      <c r="B8" s="13" t="s">
        <v>25</v>
      </c>
      <c r="C8" s="13" t="s">
        <v>26</v>
      </c>
      <c r="D8" s="13" t="s">
        <v>27</v>
      </c>
      <c r="F8" s="40">
        <v>470</v>
      </c>
      <c r="G8" s="41">
        <v>39.871260000000007</v>
      </c>
      <c r="H8" s="41">
        <f t="shared" si="0"/>
        <v>42.634260000000005</v>
      </c>
      <c r="I8" s="41">
        <v>95.031736000000009</v>
      </c>
      <c r="J8" s="41">
        <v>33.541736000000007</v>
      </c>
      <c r="L8" s="17">
        <f t="shared" si="1"/>
        <v>205.96260869565219</v>
      </c>
      <c r="M8" s="17">
        <f t="shared" si="2"/>
        <v>162.03737198067637</v>
      </c>
      <c r="O8" s="17">
        <f t="shared" si="3"/>
        <v>213.17130000000003</v>
      </c>
      <c r="P8" s="17">
        <f t="shared" si="4"/>
        <v>167.70868000000002</v>
      </c>
      <c r="R8" s="17">
        <f t="shared" si="5"/>
        <v>216.05235819655101</v>
      </c>
      <c r="S8" s="17">
        <f t="shared" si="6"/>
        <v>175.30554582847711</v>
      </c>
      <c r="U8" s="17">
        <f t="shared" si="7"/>
        <v>215.86967088607597</v>
      </c>
      <c r="V8" s="17">
        <v>169.83157468354435</v>
      </c>
      <c r="X8" s="17">
        <f t="shared" si="8"/>
        <v>224.86424050632914</v>
      </c>
      <c r="Y8" s="17">
        <f t="shared" si="9"/>
        <v>176.9078902953587</v>
      </c>
      <c r="AA8" s="17">
        <f t="shared" si="10"/>
        <v>235.11583660999381</v>
      </c>
      <c r="AB8" s="17">
        <f t="shared" si="11"/>
        <v>184.97314884770014</v>
      </c>
      <c r="AD8" s="17">
        <f t="shared" si="12"/>
        <v>243.62434285714289</v>
      </c>
      <c r="AE8" s="17">
        <f t="shared" si="13"/>
        <v>162.03737198067637</v>
      </c>
      <c r="AG8" s="17">
        <f t="shared" si="14"/>
        <v>241.41710079275202</v>
      </c>
      <c r="AH8" s="60">
        <f t="shared" si="15"/>
        <v>189.93055492638734</v>
      </c>
      <c r="AJ8" s="17">
        <f t="shared" si="16"/>
        <v>261.55987730061355</v>
      </c>
      <c r="AK8" s="17">
        <f t="shared" si="17"/>
        <v>205.77752147239266</v>
      </c>
    </row>
    <row r="9" spans="1:49" x14ac:dyDescent="0.25">
      <c r="A9" s="13" t="s">
        <v>28</v>
      </c>
      <c r="B9" s="10">
        <f>1/B3</f>
        <v>4.830917874396135E-3</v>
      </c>
      <c r="C9" s="10">
        <f t="shared" ref="C9:D9" si="18">1/C3</f>
        <v>5.0000000000000001E-3</v>
      </c>
      <c r="D9" s="10">
        <f t="shared" si="18"/>
        <v>5.2264899416201074E-3</v>
      </c>
      <c r="F9" s="40">
        <v>460</v>
      </c>
      <c r="G9" s="41">
        <v>41.296243000000004</v>
      </c>
      <c r="H9" s="41">
        <f t="shared" si="0"/>
        <v>44.059243000000002</v>
      </c>
      <c r="I9" s="41">
        <v>96.79341500000001</v>
      </c>
      <c r="J9" s="41">
        <v>35.303415000000008</v>
      </c>
      <c r="L9" s="17">
        <f t="shared" si="1"/>
        <v>212.84658454106281</v>
      </c>
      <c r="M9" s="17">
        <f t="shared" si="2"/>
        <v>170.54789855072465</v>
      </c>
      <c r="O9" s="17">
        <f t="shared" si="3"/>
        <v>220.29621500000002</v>
      </c>
      <c r="P9" s="17">
        <f t="shared" si="4"/>
        <v>176.51707500000006</v>
      </c>
      <c r="R9" s="17">
        <f t="shared" si="5"/>
        <v>223.27356802967574</v>
      </c>
      <c r="S9" s="17">
        <f t="shared" si="6"/>
        <v>184.51294340234048</v>
      </c>
      <c r="U9" s="17">
        <f t="shared" si="7"/>
        <v>223.08477468354431</v>
      </c>
      <c r="V9" s="17">
        <v>178.75146835443041</v>
      </c>
      <c r="X9" s="17">
        <f t="shared" si="8"/>
        <v>232.379973628692</v>
      </c>
      <c r="Y9" s="17">
        <f t="shared" si="9"/>
        <v>186.1994462025317</v>
      </c>
      <c r="AA9" s="17">
        <f t="shared" si="10"/>
        <v>242.97421318789188</v>
      </c>
      <c r="AB9" s="17">
        <f t="shared" si="11"/>
        <v>194.68830825056668</v>
      </c>
      <c r="AD9" s="17">
        <f t="shared" si="12"/>
        <v>251.76710285714287</v>
      </c>
      <c r="AE9" s="17">
        <f t="shared" si="13"/>
        <v>170.54789855072465</v>
      </c>
      <c r="AG9" s="17">
        <f t="shared" si="14"/>
        <v>249.48608720271804</v>
      </c>
      <c r="AH9" s="60">
        <f t="shared" si="15"/>
        <v>199.90608720271806</v>
      </c>
      <c r="AJ9" s="17">
        <f t="shared" si="16"/>
        <v>270.30210429447857</v>
      </c>
      <c r="AK9" s="17">
        <f t="shared" si="17"/>
        <v>216.58536809815956</v>
      </c>
    </row>
    <row r="10" spans="1:49" x14ac:dyDescent="0.25">
      <c r="A10" s="13" t="s">
        <v>19</v>
      </c>
      <c r="B10" s="10">
        <f t="shared" ref="B10:D10" si="19">1/B4</f>
        <v>5.0632911392405064E-3</v>
      </c>
      <c r="C10" s="10">
        <f t="shared" si="19"/>
        <v>5.2742616033755272E-3</v>
      </c>
      <c r="D10" s="10">
        <f t="shared" si="19"/>
        <v>5.5147160196985659E-3</v>
      </c>
      <c r="F10" s="40">
        <v>450</v>
      </c>
      <c r="G10" s="41">
        <v>29.267313000000001</v>
      </c>
      <c r="H10" s="41">
        <f t="shared" si="0"/>
        <v>32.030313</v>
      </c>
      <c r="I10" s="41">
        <v>85.229438999999999</v>
      </c>
      <c r="J10" s="41">
        <v>23.739438999999997</v>
      </c>
      <c r="L10" s="17">
        <f t="shared" si="1"/>
        <v>154.73581159420291</v>
      </c>
      <c r="M10" s="17">
        <f t="shared" si="2"/>
        <v>114.6832801932367</v>
      </c>
      <c r="O10" s="17">
        <f t="shared" si="3"/>
        <v>160.15156500000001</v>
      </c>
      <c r="P10" s="17">
        <f t="shared" si="4"/>
        <v>118.69719499999999</v>
      </c>
      <c r="R10" s="17">
        <f t="shared" si="5"/>
        <v>162.31604952035391</v>
      </c>
      <c r="S10" s="17">
        <f t="shared" si="6"/>
        <v>124.07393915320408</v>
      </c>
      <c r="U10" s="17">
        <f t="shared" si="7"/>
        <v>162.1788</v>
      </c>
      <c r="V10" s="17">
        <v>120.19969113924049</v>
      </c>
      <c r="X10" s="17">
        <f t="shared" si="8"/>
        <v>168.93625</v>
      </c>
      <c r="Y10" s="17">
        <f t="shared" si="9"/>
        <v>125.20801160337552</v>
      </c>
      <c r="AA10" s="17">
        <f t="shared" si="10"/>
        <v>176.63808021705924</v>
      </c>
      <c r="AB10" s="17">
        <f t="shared" si="11"/>
        <v>130.91626455195689</v>
      </c>
      <c r="AD10" s="17">
        <f t="shared" si="12"/>
        <v>183.03036</v>
      </c>
      <c r="AE10" s="17">
        <f t="shared" si="13"/>
        <v>114.6832801932367</v>
      </c>
      <c r="AG10" s="17">
        <f t="shared" si="14"/>
        <v>181.37210079275198</v>
      </c>
      <c r="AH10" s="60">
        <f t="shared" si="15"/>
        <v>134.4249093997735</v>
      </c>
      <c r="AJ10" s="17">
        <f t="shared" si="16"/>
        <v>196.50498773006134</v>
      </c>
      <c r="AK10" s="17">
        <f t="shared" si="17"/>
        <v>145.64073006134967</v>
      </c>
    </row>
    <row r="11" spans="1:49" x14ac:dyDescent="0.25">
      <c r="A11" s="13" t="s">
        <v>20</v>
      </c>
      <c r="B11" s="10">
        <f t="shared" ref="B11" si="20">1/B5</f>
        <v>5.7142857142857143E-3</v>
      </c>
      <c r="C11" s="10">
        <v>5.7000000000000002E-3</v>
      </c>
      <c r="D11" s="10">
        <v>6.0000000000000001E-3</v>
      </c>
      <c r="F11" s="40">
        <v>440</v>
      </c>
      <c r="G11" s="41">
        <v>28.220383999999996</v>
      </c>
      <c r="H11" s="41">
        <f t="shared" si="0"/>
        <v>30.983383999999994</v>
      </c>
      <c r="I11" s="41">
        <v>84.900282999999988</v>
      </c>
      <c r="J11" s="41">
        <v>23.410282999999986</v>
      </c>
      <c r="L11" s="17">
        <f t="shared" si="1"/>
        <v>149.6781835748792</v>
      </c>
      <c r="M11" s="17">
        <f t="shared" si="2"/>
        <v>113.09315458937192</v>
      </c>
      <c r="O11" s="17">
        <f t="shared" si="3"/>
        <v>154.91691999999995</v>
      </c>
      <c r="P11" s="17">
        <f t="shared" si="4"/>
        <v>117.05141499999992</v>
      </c>
      <c r="R11" s="17">
        <f t="shared" si="5"/>
        <v>157.01065711259642</v>
      </c>
      <c r="S11" s="17">
        <f t="shared" si="6"/>
        <v>122.35360862998012</v>
      </c>
      <c r="U11" s="17">
        <f t="shared" si="7"/>
        <v>156.87789367088604</v>
      </c>
      <c r="V11" s="17">
        <v>118.53307848101259</v>
      </c>
      <c r="X11" s="17">
        <f t="shared" si="8"/>
        <v>163.41447257383965</v>
      </c>
      <c r="Y11" s="17">
        <f t="shared" si="9"/>
        <v>123.47195675105478</v>
      </c>
      <c r="AA11" s="17">
        <f t="shared" si="10"/>
        <v>170.86456408927219</v>
      </c>
      <c r="AB11" s="17">
        <f t="shared" si="11"/>
        <v>129.10106268577692</v>
      </c>
      <c r="AD11" s="17">
        <f t="shared" si="12"/>
        <v>177.04790857142854</v>
      </c>
      <c r="AE11" s="17">
        <f t="shared" si="13"/>
        <v>113.09315458937192</v>
      </c>
      <c r="AG11" s="17">
        <f t="shared" si="14"/>
        <v>175.44385050962623</v>
      </c>
      <c r="AH11" s="60">
        <f t="shared" si="15"/>
        <v>132.56105889014717</v>
      </c>
      <c r="AJ11" s="17">
        <f t="shared" si="16"/>
        <v>190.08211042944782</v>
      </c>
      <c r="AK11" s="17">
        <f t="shared" si="17"/>
        <v>143.62136809815942</v>
      </c>
    </row>
    <row r="12" spans="1:49" x14ac:dyDescent="0.25">
      <c r="F12" s="40">
        <v>430</v>
      </c>
      <c r="G12" s="41">
        <v>43.490251999999998</v>
      </c>
      <c r="H12" s="41">
        <f t="shared" si="0"/>
        <v>46.253251999999996</v>
      </c>
      <c r="I12" s="41">
        <v>100.842707</v>
      </c>
      <c r="J12" s="41">
        <v>39.352707000000002</v>
      </c>
      <c r="L12" s="17">
        <f t="shared" si="1"/>
        <v>223.44566183574875</v>
      </c>
      <c r="M12" s="17">
        <f t="shared" si="2"/>
        <v>190.10969565217391</v>
      </c>
      <c r="O12" s="17">
        <f t="shared" si="3"/>
        <v>231.26625999999996</v>
      </c>
      <c r="P12" s="17">
        <f t="shared" si="4"/>
        <v>196.76353500000002</v>
      </c>
      <c r="R12" s="17">
        <f t="shared" si="5"/>
        <v>234.3918756619521</v>
      </c>
      <c r="S12" s="17">
        <f t="shared" si="6"/>
        <v>205.67652731102319</v>
      </c>
      <c r="U12" s="17">
        <f t="shared" si="7"/>
        <v>234.19368101265823</v>
      </c>
      <c r="V12" s="17">
        <v>199.25421265822786</v>
      </c>
      <c r="X12" s="17">
        <f t="shared" si="8"/>
        <v>243.95175105485231</v>
      </c>
      <c r="Y12" s="17">
        <f t="shared" si="9"/>
        <v>207.55647151898737</v>
      </c>
      <c r="AA12" s="17">
        <f t="shared" si="10"/>
        <v>255.07354976755471</v>
      </c>
      <c r="AB12" s="17">
        <f t="shared" si="11"/>
        <v>217.01900371140388</v>
      </c>
      <c r="AD12" s="17">
        <f t="shared" si="12"/>
        <v>264.30429714285714</v>
      </c>
      <c r="AE12" s="17">
        <f t="shared" si="13"/>
        <v>190.10969565217391</v>
      </c>
      <c r="AG12" s="17">
        <f t="shared" si="14"/>
        <v>261.90969422423552</v>
      </c>
      <c r="AH12" s="60">
        <f t="shared" si="15"/>
        <v>222.83526047565121</v>
      </c>
      <c r="AJ12" s="17">
        <f t="shared" si="16"/>
        <v>283.76228220858894</v>
      </c>
      <c r="AK12" s="17">
        <f t="shared" si="17"/>
        <v>241.42765030674849</v>
      </c>
    </row>
    <row r="13" spans="1:49" x14ac:dyDescent="0.25">
      <c r="F13" s="40">
        <v>420</v>
      </c>
      <c r="G13" s="41">
        <v>43.000659999999996</v>
      </c>
      <c r="H13" s="41">
        <f t="shared" si="0"/>
        <v>45.763659999999994</v>
      </c>
      <c r="I13" s="41">
        <v>99.467936999999992</v>
      </c>
      <c r="J13" s="41">
        <v>37.97793699999999</v>
      </c>
      <c r="L13" s="17">
        <f t="shared" si="1"/>
        <v>221.08048309178741</v>
      </c>
      <c r="M13" s="17">
        <f t="shared" si="2"/>
        <v>183.46829468599029</v>
      </c>
      <c r="O13" s="17">
        <f t="shared" si="3"/>
        <v>228.81829999999997</v>
      </c>
      <c r="P13" s="17">
        <f t="shared" si="4"/>
        <v>189.88968499999996</v>
      </c>
      <c r="R13" s="17">
        <f t="shared" si="5"/>
        <v>231.91083093045765</v>
      </c>
      <c r="S13" s="17">
        <f t="shared" si="6"/>
        <v>198.49130573398207</v>
      </c>
      <c r="U13" s="17">
        <f t="shared" si="7"/>
        <v>231.71473417721518</v>
      </c>
      <c r="V13" s="17">
        <v>192.29335189873413</v>
      </c>
      <c r="X13" s="17">
        <f t="shared" si="8"/>
        <v>241.36951476793249</v>
      </c>
      <c r="Y13" s="17">
        <f t="shared" si="9"/>
        <v>200.30557489451473</v>
      </c>
      <c r="AA13" s="17">
        <f t="shared" si="10"/>
        <v>252.37358892203844</v>
      </c>
      <c r="AB13" s="17">
        <f t="shared" si="11"/>
        <v>209.43753756900281</v>
      </c>
      <c r="AD13" s="17">
        <f t="shared" si="12"/>
        <v>261.50662857142851</v>
      </c>
      <c r="AE13" s="17">
        <f t="shared" si="13"/>
        <v>183.46829468599029</v>
      </c>
      <c r="AG13" s="17">
        <f t="shared" si="14"/>
        <v>259.13737259343145</v>
      </c>
      <c r="AH13" s="60">
        <f t="shared" si="15"/>
        <v>215.05060588901466</v>
      </c>
      <c r="AJ13" s="17">
        <f t="shared" si="16"/>
        <v>280.75865030674845</v>
      </c>
      <c r="AK13" s="17">
        <f t="shared" si="17"/>
        <v>232.99347852760729</v>
      </c>
    </row>
    <row r="14" spans="1:49" x14ac:dyDescent="0.25">
      <c r="F14" s="40">
        <v>410</v>
      </c>
      <c r="G14" s="41">
        <v>23.748383000000004</v>
      </c>
      <c r="H14" s="41">
        <f t="shared" si="0"/>
        <v>26.511383000000002</v>
      </c>
      <c r="I14" s="41">
        <v>83.898586999999992</v>
      </c>
      <c r="J14" s="41">
        <v>22.40858699999999</v>
      </c>
      <c r="L14" s="17">
        <f t="shared" si="1"/>
        <v>128.07431400966186</v>
      </c>
      <c r="M14" s="17">
        <f t="shared" si="2"/>
        <v>108.25404347826083</v>
      </c>
      <c r="O14" s="17">
        <f t="shared" si="3"/>
        <v>132.556915</v>
      </c>
      <c r="P14" s="17">
        <f t="shared" si="4"/>
        <v>112.04293499999996</v>
      </c>
      <c r="R14" s="17">
        <f t="shared" si="5"/>
        <v>134.34845160211421</v>
      </c>
      <c r="S14" s="17">
        <f t="shared" si="6"/>
        <v>117.11825456141904</v>
      </c>
      <c r="U14" s="17">
        <f t="shared" si="7"/>
        <v>134.23485063291142</v>
      </c>
      <c r="V14" s="17">
        <v>113.46119999999995</v>
      </c>
      <c r="X14" s="17">
        <f t="shared" si="8"/>
        <v>139.8279694092827</v>
      </c>
      <c r="Y14" s="17">
        <f t="shared" si="9"/>
        <v>118.18874999999996</v>
      </c>
      <c r="AA14" s="17">
        <f t="shared" si="10"/>
        <v>146.20274853446423</v>
      </c>
      <c r="AB14" s="17">
        <f t="shared" si="11"/>
        <v>123.57699370770897</v>
      </c>
      <c r="AD14" s="17">
        <f t="shared" si="12"/>
        <v>151.49361714285718</v>
      </c>
      <c r="AE14" s="17">
        <f t="shared" si="13"/>
        <v>108.25404347826083</v>
      </c>
      <c r="AG14" s="17">
        <f t="shared" si="14"/>
        <v>150.12108154020387</v>
      </c>
      <c r="AH14" s="60">
        <f t="shared" si="15"/>
        <v>126.88894110985271</v>
      </c>
      <c r="AJ14" s="17">
        <f t="shared" si="16"/>
        <v>162.64652147239264</v>
      </c>
      <c r="AK14" s="17">
        <f t="shared" si="17"/>
        <v>137.47599386503063</v>
      </c>
    </row>
    <row r="15" spans="1:49" x14ac:dyDescent="0.25">
      <c r="A15" s="45"/>
      <c r="B15" s="45"/>
      <c r="C15" s="45"/>
      <c r="D15" s="45"/>
      <c r="F15" s="40">
        <v>400</v>
      </c>
      <c r="G15" s="41">
        <v>27.167483999999988</v>
      </c>
      <c r="H15" s="41">
        <f t="shared" si="0"/>
        <v>29.930483999999986</v>
      </c>
      <c r="I15" s="41">
        <v>84.293453</v>
      </c>
      <c r="J15" s="41">
        <v>22.803452999999998</v>
      </c>
      <c r="L15" s="17">
        <f t="shared" si="1"/>
        <v>144.59171014492748</v>
      </c>
      <c r="M15" s="17">
        <f t="shared" si="2"/>
        <v>110.16160869565215</v>
      </c>
      <c r="O15" s="17">
        <f t="shared" si="3"/>
        <v>149.65241999999992</v>
      </c>
      <c r="P15" s="17">
        <f t="shared" si="4"/>
        <v>114.01726499999999</v>
      </c>
      <c r="R15" s="17">
        <f t="shared" si="5"/>
        <v>151.67500620778068</v>
      </c>
      <c r="S15" s="17">
        <f t="shared" si="6"/>
        <v>119.18201773870685</v>
      </c>
      <c r="U15" s="17">
        <f t="shared" si="7"/>
        <v>151.54675443037968</v>
      </c>
      <c r="V15" s="17">
        <v>115.46052151898733</v>
      </c>
      <c r="X15" s="17">
        <f t="shared" si="8"/>
        <v>157.86120253164552</v>
      </c>
      <c r="Y15" s="17">
        <f t="shared" si="9"/>
        <v>120.27137658227848</v>
      </c>
      <c r="AA15" s="17">
        <f t="shared" si="10"/>
        <v>165.0581195921315</v>
      </c>
      <c r="AB15" s="17">
        <f t="shared" si="11"/>
        <v>125.7545675635433</v>
      </c>
      <c r="AD15" s="17">
        <f t="shared" si="12"/>
        <v>171.03133714285707</v>
      </c>
      <c r="AE15" s="17">
        <f t="shared" si="13"/>
        <v>110.16160869565215</v>
      </c>
      <c r="AG15" s="17">
        <f t="shared" si="14"/>
        <v>169.48178935447331</v>
      </c>
      <c r="AH15" s="60">
        <f t="shared" si="15"/>
        <v>129.12487542468855</v>
      </c>
      <c r="AJ15" s="17">
        <f t="shared" si="16"/>
        <v>183.62260122699379</v>
      </c>
      <c r="AK15" s="17">
        <f t="shared" si="17"/>
        <v>139.89848466257666</v>
      </c>
    </row>
    <row r="16" spans="1:49" x14ac:dyDescent="0.25">
      <c r="A16" s="45"/>
      <c r="B16" s="45"/>
      <c r="C16" s="45"/>
      <c r="D16" s="45"/>
      <c r="F16" s="40">
        <v>390</v>
      </c>
      <c r="G16" s="41">
        <v>43.001411999999988</v>
      </c>
      <c r="H16" s="41">
        <f t="shared" si="0"/>
        <v>45.764411999999986</v>
      </c>
      <c r="I16" s="41">
        <v>97.646737000000002</v>
      </c>
      <c r="J16" s="41">
        <v>36.156737</v>
      </c>
      <c r="L16" s="17">
        <f t="shared" si="1"/>
        <v>221.08411594202892</v>
      </c>
      <c r="M16" s="17">
        <f t="shared" si="2"/>
        <v>174.67022705314008</v>
      </c>
      <c r="O16" s="17">
        <f t="shared" si="3"/>
        <v>228.82205999999994</v>
      </c>
      <c r="P16" s="17">
        <f t="shared" si="4"/>
        <v>180.78368499999999</v>
      </c>
      <c r="R16" s="17">
        <f t="shared" si="5"/>
        <v>231.91464174770559</v>
      </c>
      <c r="S16" s="17">
        <f t="shared" si="6"/>
        <v>188.97282225230359</v>
      </c>
      <c r="U16" s="17">
        <f t="shared" si="7"/>
        <v>231.71854177215181</v>
      </c>
      <c r="V16" s="17">
        <v>183.07208607594936</v>
      </c>
      <c r="X16" s="17">
        <f t="shared" si="8"/>
        <v>241.37348101265815</v>
      </c>
      <c r="Y16" s="17">
        <f t="shared" si="9"/>
        <v>190.70008966244725</v>
      </c>
      <c r="AA16" s="17">
        <f t="shared" si="10"/>
        <v>252.37773598848517</v>
      </c>
      <c r="AB16" s="17">
        <f t="shared" si="11"/>
        <v>199.39413675392785</v>
      </c>
      <c r="AD16" s="17">
        <f t="shared" si="12"/>
        <v>261.51092571428563</v>
      </c>
      <c r="AE16" s="17">
        <f t="shared" si="13"/>
        <v>174.67022705314008</v>
      </c>
      <c r="AG16" s="17">
        <f t="shared" si="14"/>
        <v>259.14163080407695</v>
      </c>
      <c r="AH16" s="60">
        <f t="shared" si="15"/>
        <v>204.73803510758779</v>
      </c>
      <c r="AJ16" s="17">
        <f t="shared" si="16"/>
        <v>280.7632638036809</v>
      </c>
      <c r="AK16" s="17">
        <f t="shared" si="17"/>
        <v>221.82047239263801</v>
      </c>
    </row>
    <row r="17" spans="1:520" x14ac:dyDescent="0.25">
      <c r="A17" s="45"/>
      <c r="B17" s="45"/>
      <c r="C17" s="45"/>
      <c r="D17" s="45"/>
      <c r="F17" s="40">
        <v>380</v>
      </c>
      <c r="G17" s="41">
        <v>40.853979999999993</v>
      </c>
      <c r="H17" s="41">
        <f t="shared" si="0"/>
        <v>43.616979999999991</v>
      </c>
      <c r="I17" s="41">
        <v>96.561558999999988</v>
      </c>
      <c r="J17" s="41">
        <v>35.071558999999986</v>
      </c>
      <c r="L17" s="17">
        <f t="shared" si="1"/>
        <v>210.71004830917869</v>
      </c>
      <c r="M17" s="17">
        <f t="shared" si="2"/>
        <v>169.42782125603858</v>
      </c>
      <c r="O17" s="17">
        <f t="shared" si="3"/>
        <v>218.08489999999995</v>
      </c>
      <c r="P17" s="17">
        <f t="shared" si="4"/>
        <v>175.35779499999992</v>
      </c>
      <c r="R17" s="17">
        <f t="shared" si="5"/>
        <v>221.03236660872733</v>
      </c>
      <c r="S17" s="17">
        <f t="shared" si="6"/>
        <v>183.3011503504361</v>
      </c>
      <c r="U17" s="17">
        <f t="shared" si="7"/>
        <v>220.84546835443032</v>
      </c>
      <c r="V17" s="17">
        <v>177.57751392405055</v>
      </c>
      <c r="X17" s="17">
        <f t="shared" si="8"/>
        <v>230.04736286919828</v>
      </c>
      <c r="Y17" s="17">
        <f t="shared" si="9"/>
        <v>184.97657700421934</v>
      </c>
      <c r="AA17" s="17">
        <f t="shared" si="10"/>
        <v>240.53525833687189</v>
      </c>
      <c r="AB17" s="17">
        <f t="shared" si="11"/>
        <v>193.40968825310335</v>
      </c>
      <c r="AD17" s="17">
        <f t="shared" si="12"/>
        <v>249.23988571428566</v>
      </c>
      <c r="AE17" s="17">
        <f t="shared" si="13"/>
        <v>169.42782125603858</v>
      </c>
      <c r="AG17" s="17">
        <f t="shared" si="14"/>
        <v>246.98176670441671</v>
      </c>
      <c r="AH17" s="60">
        <f t="shared" si="15"/>
        <v>198.59319932049823</v>
      </c>
      <c r="AJ17" s="17">
        <f t="shared" si="16"/>
        <v>267.58883435582817</v>
      </c>
      <c r="AK17" s="17">
        <f t="shared" si="17"/>
        <v>215.16293865030667</v>
      </c>
    </row>
    <row r="18" spans="1:520" x14ac:dyDescent="0.25">
      <c r="A18" s="45"/>
      <c r="B18" s="45"/>
      <c r="C18" s="45"/>
      <c r="D18" s="45"/>
      <c r="F18" s="40">
        <v>370</v>
      </c>
      <c r="G18" s="41">
        <v>38.219316000000006</v>
      </c>
      <c r="H18" s="41">
        <f t="shared" si="0"/>
        <v>40.982316000000004</v>
      </c>
      <c r="I18" s="41">
        <v>97.73853299999999</v>
      </c>
      <c r="J18" s="41">
        <v>36.248532999999988</v>
      </c>
      <c r="L18" s="17">
        <f t="shared" si="1"/>
        <v>197.98220289855075</v>
      </c>
      <c r="M18" s="17">
        <f t="shared" si="2"/>
        <v>175.1136859903381</v>
      </c>
      <c r="O18" s="17">
        <f t="shared" si="3"/>
        <v>204.91158000000001</v>
      </c>
      <c r="P18" s="17">
        <f t="shared" si="4"/>
        <v>181.24266499999993</v>
      </c>
      <c r="R18" s="17">
        <f t="shared" si="5"/>
        <v>207.68100621791595</v>
      </c>
      <c r="S18" s="17">
        <f t="shared" si="6"/>
        <v>189.45259312298447</v>
      </c>
      <c r="U18" s="17">
        <f t="shared" si="7"/>
        <v>207.50539746835446</v>
      </c>
      <c r="V18" s="17">
        <v>183.53687594936702</v>
      </c>
      <c r="X18" s="17">
        <f t="shared" si="8"/>
        <v>216.15145569620256</v>
      </c>
      <c r="Y18" s="17">
        <f t="shared" si="9"/>
        <v>191.18424578059066</v>
      </c>
      <c r="AA18" s="17">
        <f t="shared" si="10"/>
        <v>226.00583456954888</v>
      </c>
      <c r="AB18" s="17">
        <f t="shared" si="11"/>
        <v>199.90036562567204</v>
      </c>
      <c r="AD18" s="17">
        <f t="shared" si="12"/>
        <v>234.18466285714288</v>
      </c>
      <c r="AE18" s="17">
        <f t="shared" si="13"/>
        <v>175.1136859903381</v>
      </c>
      <c r="AG18" s="17">
        <f t="shared" si="14"/>
        <v>232.06294450736132</v>
      </c>
      <c r="AH18" s="60">
        <f t="shared" si="15"/>
        <v>205.2578312570781</v>
      </c>
      <c r="AJ18" s="17">
        <f t="shared" si="16"/>
        <v>251.42525153374234</v>
      </c>
      <c r="AK18" s="17">
        <f t="shared" si="17"/>
        <v>222.38363803680974</v>
      </c>
    </row>
    <row r="19" spans="1:520" x14ac:dyDescent="0.25">
      <c r="A19" s="45"/>
      <c r="B19" s="45"/>
      <c r="C19" s="45"/>
      <c r="D19" s="45"/>
      <c r="F19" s="40">
        <v>360</v>
      </c>
      <c r="G19" s="41">
        <v>15.584209000000001</v>
      </c>
      <c r="H19" s="41">
        <f t="shared" si="0"/>
        <v>18.347208999999999</v>
      </c>
      <c r="I19" s="41">
        <v>71.648845999999992</v>
      </c>
      <c r="J19" s="41">
        <v>10.15884599999999</v>
      </c>
      <c r="L19" s="17">
        <f t="shared" si="1"/>
        <v>88.633859903381648</v>
      </c>
      <c r="M19" s="17">
        <f t="shared" si="2"/>
        <v>49.076550724637634</v>
      </c>
      <c r="O19" s="17">
        <f t="shared" si="3"/>
        <v>91.736045000000004</v>
      </c>
      <c r="P19" s="17">
        <f t="shared" si="4"/>
        <v>50.794229999999949</v>
      </c>
      <c r="R19" s="17">
        <f t="shared" si="5"/>
        <v>92.975878337632324</v>
      </c>
      <c r="S19" s="17">
        <f t="shared" si="6"/>
        <v>53.095106437467606</v>
      </c>
      <c r="U19" s="17">
        <f t="shared" si="7"/>
        <v>92.897260759493676</v>
      </c>
      <c r="V19" s="17">
        <v>51.437194936708806</v>
      </c>
      <c r="X19" s="17">
        <f t="shared" si="8"/>
        <v>96.767979957805906</v>
      </c>
      <c r="Y19" s="17">
        <f t="shared" si="9"/>
        <v>53.580411392405011</v>
      </c>
      <c r="AA19" s="17">
        <f t="shared" si="10"/>
        <v>101.17964738905771</v>
      </c>
      <c r="AB19" s="17">
        <f t="shared" si="11"/>
        <v>56.023150777850638</v>
      </c>
      <c r="AD19" s="17">
        <f t="shared" si="12"/>
        <v>104.84119428571428</v>
      </c>
      <c r="AE19" s="17">
        <f t="shared" si="13"/>
        <v>49.076550724637634</v>
      </c>
      <c r="AG19" s="17">
        <f t="shared" si="14"/>
        <v>103.89133069082673</v>
      </c>
      <c r="AH19" s="60">
        <f t="shared" si="15"/>
        <v>57.524609286523166</v>
      </c>
      <c r="AJ19" s="17">
        <f t="shared" si="16"/>
        <v>112.55956441717791</v>
      </c>
      <c r="AK19" s="17">
        <f t="shared" si="17"/>
        <v>62.324208588956992</v>
      </c>
    </row>
    <row r="20" spans="1:520" x14ac:dyDescent="0.25">
      <c r="A20" s="45"/>
      <c r="B20" s="45"/>
      <c r="C20" s="45"/>
      <c r="D20" s="45"/>
      <c r="E20" s="45"/>
      <c r="F20" s="40">
        <v>350</v>
      </c>
      <c r="G20" s="41">
        <v>23.245298000000005</v>
      </c>
      <c r="H20" s="41">
        <f t="shared" si="0"/>
        <v>26.008298000000003</v>
      </c>
      <c r="I20" s="41">
        <v>77.361901000000003</v>
      </c>
      <c r="J20" s="41">
        <v>15.871901000000001</v>
      </c>
      <c r="L20" s="17">
        <f t="shared" si="1"/>
        <v>125.64395169082127</v>
      </c>
      <c r="M20" s="17">
        <f t="shared" si="2"/>
        <v>76.675850241545902</v>
      </c>
      <c r="O20" s="17">
        <f t="shared" si="3"/>
        <v>130.04149000000001</v>
      </c>
      <c r="P20" s="17">
        <f t="shared" si="4"/>
        <v>79.359505000000013</v>
      </c>
      <c r="R20" s="17">
        <f t="shared" si="5"/>
        <v>131.7990300659292</v>
      </c>
      <c r="S20" s="17">
        <f t="shared" si="6"/>
        <v>82.954330930890137</v>
      </c>
      <c r="U20" s="17">
        <f t="shared" si="7"/>
        <v>131.68758481012659</v>
      </c>
      <c r="V20" s="17">
        <v>80.364055696202541</v>
      </c>
      <c r="X20" s="17">
        <f t="shared" si="8"/>
        <v>137.17456751054854</v>
      </c>
      <c r="Y20" s="17">
        <f t="shared" si="9"/>
        <v>83.712558016877651</v>
      </c>
      <c r="AA20" s="17">
        <f t="shared" si="10"/>
        <v>143.4283776256942</v>
      </c>
      <c r="AB20" s="17">
        <f t="shared" si="11"/>
        <v>87.529026707769688</v>
      </c>
      <c r="AD20" s="17">
        <f t="shared" si="12"/>
        <v>148.61884571428575</v>
      </c>
      <c r="AE20" s="17">
        <f t="shared" si="13"/>
        <v>76.675850241545902</v>
      </c>
      <c r="AG20" s="17">
        <f t="shared" si="14"/>
        <v>147.27235560588903</v>
      </c>
      <c r="AH20" s="60">
        <f t="shared" si="15"/>
        <v>89.874864099660272</v>
      </c>
      <c r="AJ20" s="17">
        <f t="shared" si="16"/>
        <v>159.56011042944786</v>
      </c>
      <c r="AK20" s="17">
        <f t="shared" si="17"/>
        <v>97.373625766871172</v>
      </c>
    </row>
    <row r="21" spans="1:520" x14ac:dyDescent="0.25">
      <c r="E21" s="45"/>
      <c r="F21" s="40">
        <v>340</v>
      </c>
      <c r="G21" s="41">
        <v>19.045895000000002</v>
      </c>
      <c r="H21" s="41">
        <f t="shared" si="0"/>
        <v>21.808895</v>
      </c>
      <c r="I21" s="41">
        <v>68.800403000000003</v>
      </c>
      <c r="J21" s="41">
        <v>7.3104030000000009</v>
      </c>
      <c r="L21" s="17">
        <f t="shared" si="1"/>
        <v>105.35698067632849</v>
      </c>
      <c r="M21" s="17">
        <f t="shared" si="2"/>
        <v>35.315956521739132</v>
      </c>
      <c r="O21" s="17">
        <f t="shared" si="3"/>
        <v>109.04447500000001</v>
      </c>
      <c r="P21" s="17">
        <f t="shared" si="4"/>
        <v>36.552015000000004</v>
      </c>
      <c r="R21" s="17">
        <f t="shared" si="5"/>
        <v>110.5182356726954</v>
      </c>
      <c r="S21" s="17">
        <f t="shared" si="6"/>
        <v>38.207747748689464</v>
      </c>
      <c r="U21" s="17">
        <f t="shared" si="7"/>
        <v>110.42478481012658</v>
      </c>
      <c r="V21" s="17">
        <v>37.014698734177216</v>
      </c>
      <c r="X21" s="17">
        <f t="shared" si="8"/>
        <v>115.02581751054852</v>
      </c>
      <c r="Y21" s="17">
        <f t="shared" si="9"/>
        <v>38.556977848101269</v>
      </c>
      <c r="AA21" s="17">
        <f t="shared" si="10"/>
        <v>120.26986262842394</v>
      </c>
      <c r="AB21" s="17">
        <f t="shared" si="11"/>
        <v>40.314796534552457</v>
      </c>
      <c r="AD21" s="17">
        <f t="shared" si="12"/>
        <v>124.62225714285714</v>
      </c>
      <c r="AE21" s="17">
        <f t="shared" si="13"/>
        <v>35.315956521739132</v>
      </c>
      <c r="AG21" s="17">
        <f t="shared" si="14"/>
        <v>123.49317667044168</v>
      </c>
      <c r="AH21" s="60">
        <f t="shared" si="15"/>
        <v>41.395260475651192</v>
      </c>
      <c r="AJ21" s="17">
        <f t="shared" si="16"/>
        <v>133.79690184049079</v>
      </c>
      <c r="AK21" s="17">
        <f t="shared" si="17"/>
        <v>44.849098159509211</v>
      </c>
    </row>
    <row r="22" spans="1:520" s="45" customFormat="1" x14ac:dyDescent="0.25">
      <c r="A22" s="13"/>
      <c r="B22" s="13"/>
      <c r="C22" s="13"/>
      <c r="D22" s="13"/>
      <c r="F22" s="62">
        <v>330</v>
      </c>
      <c r="G22" s="46">
        <v>21.164675000000003</v>
      </c>
      <c r="H22" s="46">
        <f t="shared" si="0"/>
        <v>23.927675000000001</v>
      </c>
      <c r="I22" s="46">
        <v>71.666632000000007</v>
      </c>
      <c r="J22" s="46">
        <v>10.176632000000005</v>
      </c>
      <c r="K22" s="44"/>
      <c r="L22" s="46">
        <f t="shared" si="1"/>
        <v>115.59263285024154</v>
      </c>
      <c r="M22" s="46">
        <f t="shared" si="2"/>
        <v>49.162473429951717</v>
      </c>
      <c r="N22" s="47"/>
      <c r="O22" s="46">
        <f t="shared" si="3"/>
        <v>119.63837500000001</v>
      </c>
      <c r="P22" s="46">
        <f t="shared" si="4"/>
        <v>50.883160000000025</v>
      </c>
      <c r="Q22" s="47"/>
      <c r="R22" s="46">
        <f t="shared" si="5"/>
        <v>121.25531462046389</v>
      </c>
      <c r="S22" s="46">
        <f t="shared" si="6"/>
        <v>53.188064787569346</v>
      </c>
      <c r="T22" s="47"/>
      <c r="U22" s="46">
        <f t="shared" si="7"/>
        <v>121.15278481012659</v>
      </c>
      <c r="V22" s="46">
        <v>51.527250632911418</v>
      </c>
      <c r="W22" s="47"/>
      <c r="X22" s="46">
        <f t="shared" si="8"/>
        <v>126.20081751054855</v>
      </c>
      <c r="Y22" s="46">
        <f t="shared" si="9"/>
        <v>53.674219409282728</v>
      </c>
      <c r="Z22" s="47"/>
      <c r="AA22" s="46">
        <f t="shared" si="10"/>
        <v>131.95433263664088</v>
      </c>
      <c r="AB22" s="46">
        <f t="shared" si="11"/>
        <v>56.121235516977087</v>
      </c>
      <c r="AC22" s="47"/>
      <c r="AD22" s="46">
        <f t="shared" si="12"/>
        <v>136.72957142857143</v>
      </c>
      <c r="AE22" s="46">
        <f t="shared" si="13"/>
        <v>49.162473429951717</v>
      </c>
      <c r="AF22" s="47"/>
      <c r="AG22" s="46">
        <f t="shared" si="14"/>
        <v>135.49079841449606</v>
      </c>
      <c r="AH22" s="60">
        <f t="shared" si="15"/>
        <v>57.62532276330694</v>
      </c>
      <c r="AI22" s="47"/>
      <c r="AJ22" s="46">
        <f t="shared" si="16"/>
        <v>146.79555214723928</v>
      </c>
      <c r="AK22" s="46">
        <f t="shared" si="17"/>
        <v>62.433325153374263</v>
      </c>
    </row>
    <row r="23" spans="1:520" s="45" customFormat="1" x14ac:dyDescent="0.25">
      <c r="A23" s="13"/>
      <c r="B23" s="13"/>
      <c r="C23" s="13"/>
      <c r="D23" s="13"/>
      <c r="F23" s="62">
        <v>320</v>
      </c>
      <c r="G23" s="46">
        <v>12.019070000000013</v>
      </c>
      <c r="H23" s="46">
        <f t="shared" si="0"/>
        <v>14.782070000000013</v>
      </c>
      <c r="I23" s="46">
        <v>65.474159</v>
      </c>
      <c r="J23" s="46">
        <v>3.9841589999999982</v>
      </c>
      <c r="K23" s="44"/>
      <c r="L23" s="46">
        <f t="shared" si="1"/>
        <v>71.410966183574942</v>
      </c>
      <c r="M23" s="46">
        <f t="shared" si="2"/>
        <v>19.247144927536223</v>
      </c>
      <c r="N23" s="47"/>
      <c r="O23" s="46">
        <f t="shared" si="3"/>
        <v>73.910350000000065</v>
      </c>
      <c r="P23" s="46">
        <f t="shared" si="4"/>
        <v>19.920794999999991</v>
      </c>
      <c r="Q23" s="47"/>
      <c r="R23" s="46">
        <f t="shared" si="5"/>
        <v>74.909265049434282</v>
      </c>
      <c r="S23" s="46">
        <f t="shared" si="6"/>
        <v>20.823166939315218</v>
      </c>
      <c r="T23" s="47"/>
      <c r="U23" s="46">
        <f t="shared" si="7"/>
        <v>74.845924050632973</v>
      </c>
      <c r="V23" s="46">
        <v>20.17295696202531</v>
      </c>
      <c r="W23" s="47"/>
      <c r="X23" s="46">
        <f t="shared" si="8"/>
        <v>77.964504219409349</v>
      </c>
      <c r="Y23" s="46">
        <f t="shared" si="9"/>
        <v>21.013496835443032</v>
      </c>
      <c r="Z23" s="47"/>
      <c r="AA23" s="46">
        <f t="shared" si="10"/>
        <v>81.518918233305655</v>
      </c>
      <c r="AB23" s="46">
        <f t="shared" si="11"/>
        <v>21.971505462326206</v>
      </c>
      <c r="AC23" s="47"/>
      <c r="AD23" s="46">
        <f t="shared" si="12"/>
        <v>84.468971428571507</v>
      </c>
      <c r="AE23" s="46">
        <f t="shared" si="13"/>
        <v>19.247144927536223</v>
      </c>
      <c r="AF23" s="47"/>
      <c r="AG23" s="46">
        <f t="shared" si="14"/>
        <v>83.70368063420166</v>
      </c>
      <c r="AH23" s="60">
        <f t="shared" si="15"/>
        <v>22.560356738391839</v>
      </c>
      <c r="AI23" s="47"/>
      <c r="AJ23" s="46">
        <f t="shared" si="16"/>
        <v>90.687546012270019</v>
      </c>
      <c r="AK23" s="46">
        <f t="shared" si="17"/>
        <v>24.442693251533733</v>
      </c>
    </row>
    <row r="24" spans="1:520" s="45" customFormat="1" x14ac:dyDescent="0.25">
      <c r="A24" s="13"/>
      <c r="B24" s="13"/>
      <c r="C24" s="13"/>
      <c r="D24" s="13"/>
      <c r="F24" s="62">
        <v>310</v>
      </c>
      <c r="G24" s="46">
        <v>26.532145999999983</v>
      </c>
      <c r="H24" s="46">
        <f t="shared" si="0"/>
        <v>29.295145999999981</v>
      </c>
      <c r="I24" s="46">
        <v>75.933245999999997</v>
      </c>
      <c r="J24" s="46">
        <v>14.443245999999995</v>
      </c>
      <c r="K24" s="44"/>
      <c r="L24" s="46">
        <f t="shared" si="1"/>
        <v>141.52244444444437</v>
      </c>
      <c r="M24" s="46">
        <f t="shared" si="2"/>
        <v>69.774135265700465</v>
      </c>
      <c r="N24" s="47"/>
      <c r="O24" s="46">
        <f t="shared" si="3"/>
        <v>146.47572999999991</v>
      </c>
      <c r="P24" s="46">
        <f t="shared" si="4"/>
        <v>72.216229999999982</v>
      </c>
      <c r="Q24" s="47"/>
      <c r="R24" s="46">
        <f t="shared" si="5"/>
        <v>148.45538252598388</v>
      </c>
      <c r="S24" s="46">
        <f t="shared" si="6"/>
        <v>75.487479943344823</v>
      </c>
      <c r="T24" s="47"/>
      <c r="U24" s="46">
        <f t="shared" si="7"/>
        <v>148.32985316455688</v>
      </c>
      <c r="V24" s="46">
        <v>73.130359493670866</v>
      </c>
      <c r="W24" s="47"/>
      <c r="X24" s="46">
        <f t="shared" si="8"/>
        <v>154.51026371308006</v>
      </c>
      <c r="Y24" s="46">
        <f t="shared" si="9"/>
        <v>76.177457805907153</v>
      </c>
      <c r="Z24" s="47"/>
      <c r="AA24" s="46">
        <f t="shared" si="10"/>
        <v>161.55441094560825</v>
      </c>
      <c r="AB24" s="46">
        <f t="shared" si="11"/>
        <v>79.650400092647203</v>
      </c>
      <c r="AC24" s="47"/>
      <c r="AD24" s="46">
        <f t="shared" si="12"/>
        <v>167.40083428571418</v>
      </c>
      <c r="AE24" s="46">
        <f t="shared" si="13"/>
        <v>69.774135265700465</v>
      </c>
      <c r="AF24" s="47"/>
      <c r="AG24" s="46">
        <f t="shared" si="14"/>
        <v>165.88417893544724</v>
      </c>
      <c r="AH24" s="60">
        <f t="shared" si="15"/>
        <v>81.785084937712313</v>
      </c>
      <c r="AI24" s="47"/>
      <c r="AJ24" s="46">
        <f t="shared" si="16"/>
        <v>179.72482208588946</v>
      </c>
      <c r="AK24" s="46">
        <f t="shared" si="17"/>
        <v>88.608871165644146</v>
      </c>
    </row>
    <row r="25" spans="1:520" s="45" customFormat="1" x14ac:dyDescent="0.25">
      <c r="A25" s="13"/>
      <c r="B25" s="13"/>
      <c r="C25" s="13"/>
      <c r="D25" s="13"/>
      <c r="F25" s="62">
        <v>300</v>
      </c>
      <c r="G25" s="46">
        <v>24.895580999999993</v>
      </c>
      <c r="H25" s="46">
        <f t="shared" si="0"/>
        <v>27.658580999999991</v>
      </c>
      <c r="I25" s="46">
        <v>70.956999999999994</v>
      </c>
      <c r="J25" s="46">
        <v>9.4669999999999916</v>
      </c>
      <c r="K25" s="44"/>
      <c r="L25" s="46">
        <f>(H25/207)*1000</f>
        <v>133.61633333333327</v>
      </c>
      <c r="M25" s="46">
        <f t="shared" si="2"/>
        <v>45.734299516908173</v>
      </c>
      <c r="N25" s="47"/>
      <c r="O25" s="46">
        <f t="shared" si="3"/>
        <v>138.29290499999996</v>
      </c>
      <c r="P25" s="46">
        <f t="shared" si="4"/>
        <v>47.334999999999958</v>
      </c>
      <c r="Q25" s="47"/>
      <c r="R25" s="46">
        <f t="shared" si="5"/>
        <v>140.16196480061618</v>
      </c>
      <c r="S25" s="46">
        <f t="shared" si="6"/>
        <v>49.479180277317511</v>
      </c>
      <c r="T25" s="47"/>
      <c r="U25" s="46">
        <f t="shared" si="7"/>
        <v>140.0434481012658</v>
      </c>
      <c r="V25" s="46">
        <v>47.934177215189834</v>
      </c>
      <c r="W25" s="47"/>
      <c r="X25" s="46">
        <f t="shared" si="8"/>
        <v>145.87859177215185</v>
      </c>
      <c r="Y25" s="46">
        <f t="shared" si="9"/>
        <v>49.931434599156077</v>
      </c>
      <c r="Z25" s="47"/>
      <c r="AA25" s="46">
        <f t="shared" si="10"/>
        <v>152.52921972283031</v>
      </c>
      <c r="AB25" s="46">
        <f t="shared" si="11"/>
        <v>52.207816558486272</v>
      </c>
      <c r="AC25" s="47"/>
      <c r="AD25" s="46">
        <f t="shared" si="12"/>
        <v>158.04903428571424</v>
      </c>
      <c r="AE25" s="46">
        <f t="shared" si="13"/>
        <v>45.734299516908173</v>
      </c>
      <c r="AF25" s="47"/>
      <c r="AG25" s="46">
        <f t="shared" si="14"/>
        <v>156.61710645526608</v>
      </c>
      <c r="AH25" s="60">
        <f t="shared" si="15"/>
        <v>53.607021517553747</v>
      </c>
      <c r="AI25" s="47"/>
      <c r="AJ25" s="46">
        <f t="shared" si="16"/>
        <v>169.68454601226986</v>
      </c>
      <c r="AK25" s="46">
        <f t="shared" si="17"/>
        <v>58.079754601226938</v>
      </c>
    </row>
    <row r="26" spans="1:520" s="45" customFormat="1" x14ac:dyDescent="0.25">
      <c r="A26" s="13"/>
      <c r="B26" s="13"/>
      <c r="C26" s="13"/>
      <c r="D26" s="13"/>
      <c r="F26" s="62">
        <v>290</v>
      </c>
      <c r="G26" s="46">
        <v>17.29272499999999</v>
      </c>
      <c r="H26" s="46">
        <f t="shared" si="0"/>
        <v>20.055724999999988</v>
      </c>
      <c r="I26" s="46">
        <v>67.570741999999996</v>
      </c>
      <c r="J26" s="46">
        <v>6.0807419999999937</v>
      </c>
      <c r="K26" s="44"/>
      <c r="L26" s="46">
        <f t="shared" si="1"/>
        <v>96.887560386473382</v>
      </c>
      <c r="M26" s="46">
        <f t="shared" si="2"/>
        <v>29.375565217391273</v>
      </c>
      <c r="N26" s="47"/>
      <c r="O26" s="46">
        <f t="shared" si="3"/>
        <v>100.27862499999993</v>
      </c>
      <c r="P26" s="46">
        <f t="shared" si="4"/>
        <v>30.403709999999968</v>
      </c>
      <c r="Q26" s="47"/>
      <c r="R26" s="46">
        <f t="shared" si="5"/>
        <v>101.63391323296149</v>
      </c>
      <c r="S26" s="46">
        <f t="shared" si="6"/>
        <v>31.780936900586898</v>
      </c>
      <c r="T26" s="47"/>
      <c r="U26" s="46">
        <f t="shared" si="7"/>
        <v>101.54797468354425</v>
      </c>
      <c r="V26" s="46">
        <v>30.788567088607561</v>
      </c>
      <c r="W26" s="47"/>
      <c r="X26" s="46">
        <f t="shared" si="8"/>
        <v>105.77914029535859</v>
      </c>
      <c r="Y26" s="46">
        <f t="shared" si="9"/>
        <v>32.071424050632878</v>
      </c>
      <c r="Z26" s="47"/>
      <c r="AA26" s="46">
        <f t="shared" si="10"/>
        <v>110.60162794416894</v>
      </c>
      <c r="AB26" s="46">
        <f t="shared" si="11"/>
        <v>33.533565319053864</v>
      </c>
      <c r="AC26" s="47"/>
      <c r="AD26" s="46">
        <f t="shared" si="12"/>
        <v>114.60414285714279</v>
      </c>
      <c r="AE26" s="46">
        <f t="shared" si="13"/>
        <v>29.375565217391273</v>
      </c>
      <c r="AF26" s="47"/>
      <c r="AG26" s="46">
        <f t="shared" si="14"/>
        <v>113.56582672706675</v>
      </c>
      <c r="AH26" s="60">
        <f t="shared" si="15"/>
        <v>34.432287655719101</v>
      </c>
      <c r="AI26" s="47"/>
      <c r="AJ26" s="46">
        <f t="shared" si="16"/>
        <v>123.04125766871158</v>
      </c>
      <c r="AK26" s="46">
        <f t="shared" si="17"/>
        <v>37.305165644171737</v>
      </c>
    </row>
    <row r="27" spans="1:520" s="45" customFormat="1" x14ac:dyDescent="0.25">
      <c r="A27" s="13"/>
      <c r="B27" s="13"/>
      <c r="C27" s="13"/>
      <c r="D27" s="13"/>
      <c r="F27" s="62">
        <v>280</v>
      </c>
      <c r="G27" s="46">
        <v>21.904587000000006</v>
      </c>
      <c r="H27" s="46">
        <f t="shared" si="0"/>
        <v>24.667587000000005</v>
      </c>
      <c r="I27" s="46">
        <v>73.885569999999987</v>
      </c>
      <c r="J27" s="46">
        <v>12.395569999999985</v>
      </c>
      <c r="K27" s="44"/>
      <c r="L27" s="46">
        <f t="shared" si="1"/>
        <v>119.16708695652176</v>
      </c>
      <c r="M27" s="46">
        <f t="shared" si="2"/>
        <v>59.881980676328432</v>
      </c>
      <c r="N27" s="47"/>
      <c r="O27" s="46">
        <f t="shared" si="3"/>
        <v>123.33793500000003</v>
      </c>
      <c r="P27" s="46">
        <f t="shared" si="4"/>
        <v>61.977849999999926</v>
      </c>
      <c r="Q27" s="47"/>
      <c r="R27" s="46">
        <f t="shared" si="5"/>
        <v>125.00487500823485</v>
      </c>
      <c r="S27" s="46">
        <f t="shared" si="6"/>
        <v>64.785321925647864</v>
      </c>
      <c r="T27" s="47"/>
      <c r="U27" s="46">
        <f t="shared" si="7"/>
        <v>124.89917468354433</v>
      </c>
      <c r="V27" s="46">
        <v>62.762379746835364</v>
      </c>
      <c r="W27" s="47"/>
      <c r="X27" s="46">
        <f t="shared" si="8"/>
        <v>130.10330696202536</v>
      </c>
      <c r="Y27" s="46">
        <f t="shared" si="9"/>
        <v>65.377478902953513</v>
      </c>
      <c r="Z27" s="47"/>
      <c r="AA27" s="46">
        <f t="shared" si="10"/>
        <v>136.03473719620808</v>
      </c>
      <c r="AB27" s="46">
        <f t="shared" si="11"/>
        <v>68.358048452294867</v>
      </c>
      <c r="AC27" s="47"/>
      <c r="AD27" s="46">
        <f t="shared" si="12"/>
        <v>140.95764000000003</v>
      </c>
      <c r="AE27" s="46">
        <f t="shared" si="13"/>
        <v>59.881980676328432</v>
      </c>
      <c r="AF27" s="47"/>
      <c r="AG27" s="46">
        <f t="shared" si="14"/>
        <v>139.6805605889015</v>
      </c>
      <c r="AH27" s="60">
        <f t="shared" si="15"/>
        <v>70.190090600226426</v>
      </c>
      <c r="AI27" s="47"/>
      <c r="AJ27" s="46">
        <f t="shared" si="16"/>
        <v>151.33488957055218</v>
      </c>
      <c r="AK27" s="46">
        <f t="shared" si="17"/>
        <v>76.046441717791325</v>
      </c>
    </row>
    <row r="28" spans="1:520" s="45" customFormat="1" x14ac:dyDescent="0.25">
      <c r="A28" s="13"/>
      <c r="B28" s="13"/>
      <c r="C28" s="13"/>
      <c r="D28" s="13"/>
      <c r="E28" s="13"/>
      <c r="F28" s="62">
        <v>270</v>
      </c>
      <c r="G28" s="46">
        <v>24.575201000000007</v>
      </c>
      <c r="H28" s="46">
        <f t="shared" si="0"/>
        <v>27.338201000000005</v>
      </c>
      <c r="I28" s="46">
        <v>77.357771999999997</v>
      </c>
      <c r="J28" s="46">
        <v>15.867771999999995</v>
      </c>
      <c r="K28" s="44"/>
      <c r="L28" s="46">
        <f t="shared" si="1"/>
        <v>132.06860386473431</v>
      </c>
      <c r="M28" s="46">
        <f t="shared" si="2"/>
        <v>76.655903381642489</v>
      </c>
      <c r="N28" s="47"/>
      <c r="O28" s="46">
        <f t="shared" si="3"/>
        <v>136.69100500000002</v>
      </c>
      <c r="P28" s="46">
        <f t="shared" si="4"/>
        <v>79.338859999999968</v>
      </c>
      <c r="Q28" s="47"/>
      <c r="R28" s="46">
        <f t="shared" si="5"/>
        <v>138.53841476083579</v>
      </c>
      <c r="S28" s="46">
        <f t="shared" si="6"/>
        <v>82.932750753921141</v>
      </c>
      <c r="T28" s="47"/>
      <c r="U28" s="46">
        <f t="shared" si="7"/>
        <v>138.42127088607597</v>
      </c>
      <c r="V28" s="46">
        <v>80.343149367088586</v>
      </c>
      <c r="W28" s="47"/>
      <c r="X28" s="46">
        <f t="shared" si="8"/>
        <v>144.18882383966246</v>
      </c>
      <c r="Y28" s="46">
        <f t="shared" si="9"/>
        <v>83.690780590717267</v>
      </c>
      <c r="Z28" s="47"/>
      <c r="AA28" s="46">
        <f t="shared" si="10"/>
        <v>150.76241500443939</v>
      </c>
      <c r="AB28" s="46">
        <f t="shared" si="11"/>
        <v>87.506256445324325</v>
      </c>
      <c r="AC28" s="47"/>
      <c r="AD28" s="46">
        <f t="shared" si="12"/>
        <v>156.21829142857146</v>
      </c>
      <c r="AE28" s="46">
        <f t="shared" si="13"/>
        <v>76.655903381642489</v>
      </c>
      <c r="AF28" s="47"/>
      <c r="AG28" s="46">
        <f t="shared" si="14"/>
        <v>154.80295016987546</v>
      </c>
      <c r="AH28" s="60">
        <f t="shared" si="15"/>
        <v>89.851483578708923</v>
      </c>
      <c r="AI28" s="47"/>
      <c r="AJ28" s="46">
        <f t="shared" si="16"/>
        <v>167.71902453987732</v>
      </c>
      <c r="AK28" s="46">
        <f t="shared" si="17"/>
        <v>97.348294478527578</v>
      </c>
    </row>
    <row r="29" spans="1:520" s="45" customFormat="1" x14ac:dyDescent="0.25">
      <c r="A29" s="13"/>
      <c r="B29" s="13"/>
      <c r="C29" s="13"/>
      <c r="D29" s="13"/>
      <c r="E29" s="13"/>
      <c r="F29" s="62">
        <v>260</v>
      </c>
      <c r="G29" s="46">
        <v>10.167737000000002</v>
      </c>
      <c r="H29" s="46">
        <f t="shared" si="0"/>
        <v>12.930737000000002</v>
      </c>
      <c r="I29" s="46">
        <v>63.268167999999989</v>
      </c>
      <c r="J29" s="46">
        <v>1.7781679999999866</v>
      </c>
      <c r="K29" s="44"/>
      <c r="L29" s="46">
        <f t="shared" si="1"/>
        <v>62.467328502415469</v>
      </c>
      <c r="M29" s="46">
        <f t="shared" si="2"/>
        <v>8.5901835748791626</v>
      </c>
      <c r="N29" s="47"/>
      <c r="O29" s="46">
        <f t="shared" si="3"/>
        <v>64.65368500000001</v>
      </c>
      <c r="P29" s="46">
        <f t="shared" si="4"/>
        <v>8.8908399999999332</v>
      </c>
      <c r="Q29" s="47"/>
      <c r="R29" s="46">
        <f t="shared" si="5"/>
        <v>65.527494134280644</v>
      </c>
      <c r="S29" s="46">
        <f t="shared" si="6"/>
        <v>9.2935771665106746</v>
      </c>
      <c r="T29" s="47"/>
      <c r="U29" s="46">
        <f t="shared" si="7"/>
        <v>65.472086075949377</v>
      </c>
      <c r="V29" s="46">
        <v>9.0033822784809452</v>
      </c>
      <c r="W29" s="47"/>
      <c r="X29" s="46">
        <f t="shared" si="8"/>
        <v>68.200089662447269</v>
      </c>
      <c r="Y29" s="46">
        <f t="shared" si="9"/>
        <v>9.3785232067509838</v>
      </c>
      <c r="Z29" s="47"/>
      <c r="AA29" s="46">
        <f t="shared" si="10"/>
        <v>71.309342480408986</v>
      </c>
      <c r="AB29" s="46">
        <f t="shared" si="11"/>
        <v>9.8060915553152856</v>
      </c>
      <c r="AC29" s="47"/>
      <c r="AD29" s="46">
        <f t="shared" si="12"/>
        <v>73.889925714285724</v>
      </c>
      <c r="AE29" s="46">
        <f t="shared" si="13"/>
        <v>8.5901835748791626</v>
      </c>
      <c r="AF29" s="47"/>
      <c r="AG29" s="46">
        <f t="shared" si="14"/>
        <v>73.220481313703303</v>
      </c>
      <c r="AH29" s="60">
        <f t="shared" si="15"/>
        <v>10.068901472253605</v>
      </c>
      <c r="AI29" s="47"/>
      <c r="AJ29" s="46">
        <f t="shared" si="16"/>
        <v>79.329674846625792</v>
      </c>
      <c r="AK29" s="46">
        <f t="shared" si="17"/>
        <v>10.909006134969243</v>
      </c>
    </row>
    <row r="30" spans="1:520" s="20" customFormat="1" x14ac:dyDescent="0.25">
      <c r="A30" s="13"/>
      <c r="B30" s="13"/>
      <c r="C30" s="13"/>
      <c r="D30" s="13"/>
      <c r="E30" s="13"/>
      <c r="F30" s="40">
        <v>250</v>
      </c>
      <c r="G30" s="41">
        <v>9.9572900000000004</v>
      </c>
      <c r="H30" s="41">
        <f t="shared" si="0"/>
        <v>12.72029</v>
      </c>
      <c r="I30" s="41">
        <v>62.776815999999997</v>
      </c>
      <c r="J30" s="41">
        <v>1.2868159999999946</v>
      </c>
      <c r="K30" s="43"/>
      <c r="L30" s="17">
        <f t="shared" si="1"/>
        <v>61.450676328502418</v>
      </c>
      <c r="M30" s="17">
        <f t="shared" si="2"/>
        <v>6.2165024154589119</v>
      </c>
      <c r="N30" s="22"/>
      <c r="O30" s="17">
        <f t="shared" si="3"/>
        <v>63.601450000000007</v>
      </c>
      <c r="P30" s="17">
        <f t="shared" si="4"/>
        <v>6.4340799999999732</v>
      </c>
      <c r="Q30" s="22"/>
      <c r="R30" s="17">
        <f t="shared" si="5"/>
        <v>64.461037940942475</v>
      </c>
      <c r="S30" s="17">
        <f t="shared" si="6"/>
        <v>6.7255308807157927</v>
      </c>
      <c r="T30" s="22"/>
      <c r="U30" s="17">
        <f t="shared" si="7"/>
        <v>64.406531645569629</v>
      </c>
      <c r="V30" s="17">
        <v>6.5155240506328838</v>
      </c>
      <c r="W30" s="22"/>
      <c r="X30" s="17">
        <f t="shared" si="8"/>
        <v>67.090137130801693</v>
      </c>
      <c r="Y30" s="17">
        <f t="shared" si="9"/>
        <v>6.7870042194092548</v>
      </c>
      <c r="Z30" s="22"/>
      <c r="AA30" s="17">
        <f t="shared" si="10"/>
        <v>70.148787038211466</v>
      </c>
      <c r="AB30" s="17">
        <f t="shared" si="11"/>
        <v>7.0964248096043994</v>
      </c>
      <c r="AC30" s="22"/>
      <c r="AD30" s="17">
        <f t="shared" si="12"/>
        <v>72.687371428571424</v>
      </c>
      <c r="AE30" s="17">
        <f t="shared" si="13"/>
        <v>6.2165024154589119</v>
      </c>
      <c r="AF30" s="22"/>
      <c r="AG30" s="17">
        <f t="shared" si="14"/>
        <v>72.028822197055504</v>
      </c>
      <c r="AH30" s="60">
        <f t="shared" si="15"/>
        <v>7.2866138165345111</v>
      </c>
      <c r="AI30" s="22"/>
      <c r="AJ30" s="17">
        <f t="shared" si="16"/>
        <v>78.038588957055225</v>
      </c>
      <c r="AK30" s="17">
        <f t="shared" si="17"/>
        <v>7.8945766871165306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  <c r="IW30" s="53"/>
      <c r="IX30" s="53"/>
      <c r="IY30" s="53"/>
      <c r="IZ30" s="53"/>
      <c r="JA30" s="53"/>
      <c r="JB30" s="53"/>
      <c r="JC30" s="53"/>
      <c r="JD30" s="53"/>
      <c r="JE30" s="53"/>
      <c r="JF30" s="53"/>
      <c r="JG30" s="53"/>
      <c r="JH30" s="53"/>
      <c r="JI30" s="53"/>
      <c r="JJ30" s="53"/>
      <c r="JK30" s="53"/>
      <c r="JL30" s="53"/>
      <c r="JM30" s="53"/>
      <c r="JN30" s="53"/>
      <c r="JO30" s="53"/>
      <c r="JP30" s="53"/>
      <c r="JQ30" s="53"/>
      <c r="JR30" s="53"/>
      <c r="JS30" s="53"/>
      <c r="JT30" s="53"/>
      <c r="JU30" s="53"/>
      <c r="JV30" s="53"/>
      <c r="JW30" s="53"/>
      <c r="JX30" s="53"/>
      <c r="JY30" s="53"/>
      <c r="JZ30" s="53"/>
      <c r="KA30" s="53"/>
      <c r="KB30" s="53"/>
      <c r="KC30" s="53"/>
      <c r="KD30" s="53"/>
      <c r="KE30" s="53"/>
      <c r="KF30" s="53"/>
      <c r="KG30" s="53"/>
      <c r="KH30" s="53"/>
      <c r="KI30" s="53"/>
      <c r="KJ30" s="53"/>
      <c r="KK30" s="53"/>
      <c r="KL30" s="53"/>
      <c r="KM30" s="53"/>
      <c r="KN30" s="53"/>
      <c r="KO30" s="53"/>
      <c r="KP30" s="53"/>
      <c r="KQ30" s="53"/>
      <c r="KR30" s="53"/>
      <c r="KS30" s="53"/>
      <c r="KT30" s="53"/>
      <c r="KU30" s="53"/>
      <c r="KV30" s="53"/>
      <c r="KW30" s="53"/>
      <c r="KX30" s="53"/>
      <c r="KY30" s="53"/>
      <c r="KZ30" s="53"/>
      <c r="LA30" s="53"/>
      <c r="LB30" s="53"/>
      <c r="LC30" s="53"/>
      <c r="LD30" s="53"/>
      <c r="LE30" s="53"/>
      <c r="LF30" s="53"/>
      <c r="LG30" s="53"/>
      <c r="LH30" s="53"/>
      <c r="LI30" s="53"/>
      <c r="LJ30" s="53"/>
      <c r="LK30" s="53"/>
      <c r="LL30" s="53"/>
      <c r="LM30" s="53"/>
      <c r="LN30" s="53"/>
      <c r="LO30" s="53"/>
      <c r="LP30" s="53"/>
      <c r="LQ30" s="53"/>
      <c r="LR30" s="53"/>
      <c r="LS30" s="53"/>
      <c r="LT30" s="53"/>
      <c r="LU30" s="53"/>
      <c r="LV30" s="53"/>
      <c r="LW30" s="53"/>
      <c r="LX30" s="53"/>
      <c r="LY30" s="53"/>
      <c r="LZ30" s="53"/>
      <c r="MA30" s="53"/>
      <c r="MB30" s="53"/>
      <c r="MC30" s="53"/>
      <c r="MD30" s="53"/>
      <c r="ME30" s="53"/>
      <c r="MF30" s="53"/>
      <c r="MG30" s="53"/>
      <c r="MH30" s="53"/>
      <c r="MI30" s="53"/>
      <c r="MJ30" s="53"/>
      <c r="MK30" s="53"/>
      <c r="ML30" s="53"/>
      <c r="MM30" s="53"/>
      <c r="MN30" s="53"/>
      <c r="MO30" s="53"/>
      <c r="MP30" s="53"/>
      <c r="MQ30" s="53"/>
      <c r="MR30" s="53"/>
      <c r="MS30" s="53"/>
      <c r="MT30" s="53"/>
      <c r="MU30" s="53"/>
      <c r="MV30" s="53"/>
      <c r="MW30" s="53"/>
      <c r="MX30" s="53"/>
      <c r="MY30" s="53"/>
      <c r="MZ30" s="53"/>
      <c r="NA30" s="53"/>
      <c r="NB30" s="53"/>
      <c r="NC30" s="53"/>
      <c r="ND30" s="53"/>
      <c r="NE30" s="53"/>
      <c r="NF30" s="53"/>
      <c r="NG30" s="53"/>
      <c r="NH30" s="53"/>
      <c r="NI30" s="53"/>
      <c r="NJ30" s="53"/>
      <c r="NK30" s="53"/>
      <c r="NL30" s="53"/>
      <c r="NM30" s="53"/>
      <c r="NN30" s="53"/>
      <c r="NO30" s="53"/>
      <c r="NP30" s="53"/>
      <c r="NQ30" s="53"/>
      <c r="NR30" s="53"/>
      <c r="NS30" s="53"/>
      <c r="NT30" s="53"/>
      <c r="NU30" s="53"/>
      <c r="NV30" s="53"/>
      <c r="NW30" s="53"/>
      <c r="NX30" s="53"/>
      <c r="NY30" s="53"/>
      <c r="NZ30" s="53"/>
      <c r="OA30" s="53"/>
      <c r="OB30" s="53"/>
      <c r="OC30" s="53"/>
      <c r="OD30" s="53"/>
      <c r="OE30" s="53"/>
      <c r="OF30" s="53"/>
      <c r="OG30" s="53"/>
      <c r="OH30" s="53"/>
      <c r="OI30" s="53"/>
      <c r="OJ30" s="53"/>
      <c r="OK30" s="53"/>
      <c r="OL30" s="53"/>
      <c r="OM30" s="53"/>
      <c r="ON30" s="53"/>
      <c r="OO30" s="53"/>
      <c r="OP30" s="53"/>
      <c r="OQ30" s="53"/>
      <c r="OR30" s="53"/>
      <c r="OS30" s="53"/>
      <c r="OT30" s="53"/>
      <c r="OU30" s="53"/>
      <c r="OV30" s="53"/>
      <c r="OW30" s="53"/>
      <c r="OX30" s="53"/>
      <c r="OY30" s="53"/>
      <c r="OZ30" s="53"/>
      <c r="PA30" s="53"/>
      <c r="PB30" s="53"/>
      <c r="PC30" s="53"/>
      <c r="PD30" s="53"/>
      <c r="PE30" s="53"/>
      <c r="PF30" s="53"/>
      <c r="PG30" s="53"/>
      <c r="PH30" s="53"/>
      <c r="PI30" s="53"/>
      <c r="PJ30" s="53"/>
      <c r="PK30" s="53"/>
      <c r="PL30" s="53"/>
      <c r="PM30" s="53"/>
      <c r="PN30" s="53"/>
      <c r="PO30" s="53"/>
      <c r="PP30" s="53"/>
      <c r="PQ30" s="53"/>
      <c r="PR30" s="53"/>
      <c r="PS30" s="53"/>
      <c r="PT30" s="53"/>
      <c r="PU30" s="53"/>
      <c r="PV30" s="53"/>
      <c r="PW30" s="53"/>
      <c r="PX30" s="53"/>
      <c r="PY30" s="53"/>
      <c r="PZ30" s="53"/>
      <c r="QA30" s="53"/>
      <c r="QB30" s="53"/>
      <c r="QC30" s="53"/>
      <c r="QD30" s="53"/>
      <c r="QE30" s="53"/>
      <c r="QF30" s="53"/>
      <c r="QG30" s="53"/>
      <c r="QH30" s="53"/>
      <c r="QI30" s="53"/>
      <c r="QJ30" s="53"/>
      <c r="QK30" s="53"/>
      <c r="QL30" s="53"/>
      <c r="QM30" s="53"/>
      <c r="QN30" s="53"/>
      <c r="QO30" s="53"/>
      <c r="QP30" s="53"/>
      <c r="QQ30" s="53"/>
      <c r="QR30" s="53"/>
      <c r="QS30" s="53"/>
      <c r="QT30" s="53"/>
      <c r="QU30" s="53"/>
      <c r="QV30" s="53"/>
      <c r="QW30" s="53"/>
      <c r="QX30" s="53"/>
      <c r="QY30" s="53"/>
      <c r="QZ30" s="53"/>
      <c r="RA30" s="53"/>
      <c r="RB30" s="53"/>
      <c r="RC30" s="53"/>
      <c r="RD30" s="53"/>
      <c r="RE30" s="53"/>
      <c r="RF30" s="53"/>
      <c r="RG30" s="53"/>
      <c r="RH30" s="53"/>
      <c r="RI30" s="53"/>
      <c r="RJ30" s="53"/>
      <c r="RK30" s="53"/>
      <c r="RL30" s="53"/>
      <c r="RM30" s="53"/>
      <c r="RN30" s="53"/>
      <c r="RO30" s="53"/>
      <c r="RP30" s="53"/>
      <c r="RQ30" s="53"/>
      <c r="RR30" s="53"/>
      <c r="RS30" s="53"/>
      <c r="RT30" s="53"/>
      <c r="RU30" s="53"/>
      <c r="RV30" s="53"/>
      <c r="RW30" s="53"/>
      <c r="RX30" s="53"/>
      <c r="RY30" s="53"/>
      <c r="RZ30" s="53"/>
      <c r="SA30" s="53"/>
      <c r="SB30" s="53"/>
      <c r="SC30" s="53"/>
      <c r="SD30" s="53"/>
      <c r="SE30" s="53"/>
      <c r="SF30" s="53"/>
      <c r="SG30" s="53"/>
      <c r="SH30" s="53"/>
      <c r="SI30" s="53"/>
      <c r="SJ30" s="53"/>
      <c r="SK30" s="53"/>
      <c r="SL30" s="53"/>
      <c r="SM30" s="53"/>
      <c r="SN30" s="53"/>
      <c r="SO30" s="53"/>
      <c r="SP30" s="53"/>
      <c r="SQ30" s="53"/>
      <c r="SR30" s="53"/>
      <c r="SS30" s="53"/>
      <c r="ST30" s="53"/>
      <c r="SU30" s="53"/>
      <c r="SV30" s="53"/>
      <c r="SW30" s="53"/>
      <c r="SX30" s="53"/>
      <c r="SY30" s="53"/>
      <c r="SZ30" s="53"/>
    </row>
    <row r="31" spans="1:520" x14ac:dyDescent="0.25">
      <c r="F31" s="40">
        <v>240</v>
      </c>
      <c r="G31" s="41">
        <v>4.3177259999999933</v>
      </c>
      <c r="H31" s="41">
        <f t="shared" si="0"/>
        <v>7.0807259999999932</v>
      </c>
      <c r="I31" s="41">
        <v>56.202617000000004</v>
      </c>
      <c r="J31" s="41">
        <v>-5.2873829999999984</v>
      </c>
      <c r="L31" s="17">
        <f t="shared" si="1"/>
        <v>34.206405797101418</v>
      </c>
      <c r="M31" s="17">
        <f t="shared" si="2"/>
        <v>-25.542913043478254</v>
      </c>
      <c r="O31" s="17">
        <f t="shared" si="3"/>
        <v>35.403629999999964</v>
      </c>
      <c r="P31" s="17">
        <f t="shared" si="4"/>
        <v>-26.436914999999992</v>
      </c>
      <c r="R31" s="17">
        <f t="shared" si="5"/>
        <v>35.882118044118286</v>
      </c>
      <c r="S31" s="17">
        <f t="shared" si="6"/>
        <v>-27.63445406699314</v>
      </c>
      <c r="U31" s="17">
        <f t="shared" si="7"/>
        <v>35.851777215189841</v>
      </c>
      <c r="V31" s="17">
        <v>-26.771559493670878</v>
      </c>
      <c r="X31" s="17">
        <f t="shared" si="8"/>
        <v>37.345601265822751</v>
      </c>
      <c r="Y31" s="17">
        <f t="shared" si="9"/>
        <v>-27.887041139240498</v>
      </c>
      <c r="AA31" s="17">
        <f t="shared" si="10"/>
        <v>39.048193103296107</v>
      </c>
      <c r="AB31" s="17">
        <f t="shared" si="11"/>
        <v>-29.158415732381854</v>
      </c>
      <c r="AD31" s="17">
        <f t="shared" si="12"/>
        <v>40.461291428571393</v>
      </c>
      <c r="AE31" s="17">
        <f t="shared" si="13"/>
        <v>-25.542913043478254</v>
      </c>
      <c r="AG31" s="17">
        <f t="shared" si="14"/>
        <v>40.094711211777991</v>
      </c>
      <c r="AH31" s="60">
        <f t="shared" si="15"/>
        <v>-29.939881087202707</v>
      </c>
      <c r="AJ31" s="17">
        <f t="shared" si="16"/>
        <v>43.440036809815908</v>
      </c>
      <c r="AK31" s="17">
        <f t="shared" si="17"/>
        <v>-32.437932515337415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  <c r="KN31" s="53"/>
      <c r="KO31" s="53"/>
      <c r="KP31" s="53"/>
      <c r="KQ31" s="53"/>
      <c r="KR31" s="53"/>
      <c r="KS31" s="53"/>
      <c r="KT31" s="53"/>
      <c r="KU31" s="53"/>
      <c r="KV31" s="53"/>
      <c r="KW31" s="53"/>
      <c r="KX31" s="53"/>
      <c r="KY31" s="53"/>
      <c r="KZ31" s="53"/>
      <c r="LA31" s="53"/>
      <c r="LB31" s="53"/>
      <c r="LC31" s="53"/>
      <c r="LD31" s="53"/>
      <c r="LE31" s="53"/>
      <c r="LF31" s="53"/>
      <c r="LG31" s="53"/>
      <c r="LH31" s="53"/>
      <c r="LI31" s="53"/>
      <c r="LJ31" s="53"/>
      <c r="LK31" s="53"/>
      <c r="LL31" s="53"/>
      <c r="LM31" s="53"/>
      <c r="LN31" s="53"/>
      <c r="LO31" s="53"/>
      <c r="LP31" s="53"/>
      <c r="LQ31" s="53"/>
      <c r="LR31" s="53"/>
      <c r="LS31" s="53"/>
      <c r="LT31" s="53"/>
      <c r="LU31" s="53"/>
      <c r="LV31" s="53"/>
      <c r="LW31" s="53"/>
      <c r="LX31" s="53"/>
      <c r="LY31" s="53"/>
      <c r="LZ31" s="53"/>
      <c r="MA31" s="53"/>
      <c r="MB31" s="53"/>
      <c r="MC31" s="53"/>
      <c r="MD31" s="53"/>
      <c r="ME31" s="53"/>
      <c r="MF31" s="53"/>
      <c r="MG31" s="53"/>
      <c r="MH31" s="53"/>
      <c r="MI31" s="53"/>
      <c r="MJ31" s="53"/>
      <c r="MK31" s="53"/>
      <c r="ML31" s="53"/>
      <c r="MM31" s="53"/>
      <c r="MN31" s="53"/>
      <c r="MO31" s="53"/>
      <c r="MP31" s="53"/>
      <c r="MQ31" s="53"/>
      <c r="MR31" s="53"/>
      <c r="MS31" s="53"/>
      <c r="MT31" s="53"/>
      <c r="MU31" s="53"/>
      <c r="MV31" s="53"/>
      <c r="MW31" s="53"/>
      <c r="MX31" s="53"/>
      <c r="MY31" s="53"/>
      <c r="MZ31" s="53"/>
      <c r="NA31" s="53"/>
      <c r="NB31" s="53"/>
      <c r="NC31" s="53"/>
      <c r="ND31" s="53"/>
      <c r="NE31" s="53"/>
      <c r="NF31" s="53"/>
      <c r="NG31" s="53"/>
      <c r="NH31" s="53"/>
      <c r="NI31" s="53"/>
      <c r="NJ31" s="53"/>
      <c r="NK31" s="53"/>
      <c r="NL31" s="53"/>
      <c r="NM31" s="53"/>
      <c r="NN31" s="53"/>
      <c r="NO31" s="53"/>
      <c r="NP31" s="53"/>
      <c r="NQ31" s="53"/>
      <c r="NR31" s="53"/>
      <c r="NS31" s="53"/>
      <c r="NT31" s="53"/>
      <c r="NU31" s="53"/>
      <c r="NV31" s="53"/>
      <c r="NW31" s="53"/>
      <c r="NX31" s="53"/>
      <c r="NY31" s="53"/>
      <c r="NZ31" s="53"/>
      <c r="OA31" s="53"/>
      <c r="OB31" s="53"/>
      <c r="OC31" s="53"/>
      <c r="OD31" s="53"/>
      <c r="OE31" s="53"/>
      <c r="OF31" s="53"/>
      <c r="OG31" s="53"/>
      <c r="OH31" s="53"/>
      <c r="OI31" s="53"/>
      <c r="OJ31" s="53"/>
      <c r="OK31" s="53"/>
      <c r="OL31" s="53"/>
      <c r="OM31" s="53"/>
      <c r="ON31" s="53"/>
      <c r="OO31" s="53"/>
      <c r="OP31" s="53"/>
      <c r="OQ31" s="53"/>
      <c r="OR31" s="53"/>
      <c r="OS31" s="53"/>
      <c r="OT31" s="53"/>
      <c r="OU31" s="53"/>
      <c r="OV31" s="53"/>
      <c r="OW31" s="53"/>
      <c r="OX31" s="53"/>
      <c r="OY31" s="53"/>
      <c r="OZ31" s="53"/>
      <c r="PA31" s="53"/>
      <c r="PB31" s="53"/>
      <c r="PC31" s="53"/>
      <c r="PD31" s="53"/>
      <c r="PE31" s="53"/>
      <c r="PF31" s="53"/>
      <c r="PG31" s="53"/>
      <c r="PH31" s="53"/>
      <c r="PI31" s="53"/>
      <c r="PJ31" s="53"/>
      <c r="PK31" s="53"/>
      <c r="PL31" s="53"/>
      <c r="PM31" s="53"/>
      <c r="PN31" s="53"/>
      <c r="PO31" s="53"/>
      <c r="PP31" s="53"/>
      <c r="PQ31" s="53"/>
      <c r="PR31" s="53"/>
      <c r="PS31" s="53"/>
      <c r="PT31" s="53"/>
      <c r="PU31" s="53"/>
      <c r="PV31" s="53"/>
      <c r="PW31" s="53"/>
      <c r="PX31" s="53"/>
      <c r="PY31" s="53"/>
      <c r="PZ31" s="53"/>
      <c r="QA31" s="53"/>
      <c r="QB31" s="53"/>
      <c r="QC31" s="53"/>
      <c r="QD31" s="53"/>
      <c r="QE31" s="53"/>
      <c r="QF31" s="53"/>
      <c r="QG31" s="53"/>
      <c r="QH31" s="53"/>
      <c r="QI31" s="53"/>
      <c r="QJ31" s="53"/>
      <c r="QK31" s="53"/>
      <c r="QL31" s="53"/>
      <c r="QM31" s="53"/>
      <c r="QN31" s="53"/>
      <c r="QO31" s="53"/>
      <c r="QP31" s="53"/>
      <c r="QQ31" s="53"/>
      <c r="QR31" s="53"/>
      <c r="QS31" s="53"/>
      <c r="QT31" s="53"/>
      <c r="QU31" s="53"/>
      <c r="QV31" s="53"/>
      <c r="QW31" s="53"/>
      <c r="QX31" s="53"/>
      <c r="QY31" s="53"/>
      <c r="QZ31" s="53"/>
      <c r="RA31" s="53"/>
      <c r="RB31" s="53"/>
      <c r="RC31" s="53"/>
      <c r="RD31" s="53"/>
      <c r="RE31" s="53"/>
      <c r="RF31" s="53"/>
      <c r="RG31" s="53"/>
      <c r="RH31" s="53"/>
      <c r="RI31" s="53"/>
      <c r="RJ31" s="53"/>
      <c r="RK31" s="53"/>
      <c r="RL31" s="53"/>
      <c r="RM31" s="53"/>
      <c r="RN31" s="53"/>
      <c r="RO31" s="53"/>
      <c r="RP31" s="53"/>
      <c r="RQ31" s="53"/>
      <c r="RR31" s="53"/>
      <c r="RS31" s="53"/>
      <c r="RT31" s="53"/>
      <c r="RU31" s="53"/>
      <c r="RV31" s="53"/>
      <c r="RW31" s="53"/>
      <c r="RX31" s="53"/>
      <c r="RY31" s="53"/>
      <c r="RZ31" s="53"/>
      <c r="SA31" s="53"/>
      <c r="SB31" s="53"/>
      <c r="SC31" s="53"/>
      <c r="SD31" s="53"/>
      <c r="SE31" s="53"/>
      <c r="SF31" s="53"/>
      <c r="SG31" s="53"/>
      <c r="SH31" s="53"/>
      <c r="SI31" s="53"/>
      <c r="SJ31" s="53"/>
      <c r="SK31" s="53"/>
      <c r="SL31" s="53"/>
      <c r="SM31" s="53"/>
      <c r="SN31" s="53"/>
      <c r="SO31" s="53"/>
      <c r="SP31" s="53"/>
      <c r="SQ31" s="53"/>
      <c r="SR31" s="53"/>
      <c r="SS31" s="53"/>
      <c r="ST31" s="53"/>
      <c r="SU31" s="53"/>
      <c r="SV31" s="53"/>
      <c r="SW31" s="53"/>
      <c r="SX31" s="53"/>
      <c r="SY31" s="53"/>
      <c r="SZ31" s="53"/>
    </row>
    <row r="32" spans="1:520" x14ac:dyDescent="0.25">
      <c r="F32" s="40">
        <v>230</v>
      </c>
      <c r="G32" s="41">
        <v>3.7759740000000193</v>
      </c>
      <c r="H32" s="41">
        <f t="shared" si="0"/>
        <v>6.5389740000000192</v>
      </c>
      <c r="I32" s="41">
        <v>54.969152000000008</v>
      </c>
      <c r="J32" s="41">
        <v>-6.5208479999999938</v>
      </c>
      <c r="L32" s="17">
        <f t="shared" si="1"/>
        <v>31.589246376811687</v>
      </c>
      <c r="M32" s="17">
        <f t="shared" si="2"/>
        <v>-31.501681159420258</v>
      </c>
      <c r="O32" s="17">
        <f t="shared" si="3"/>
        <v>32.694870000000101</v>
      </c>
      <c r="P32" s="17">
        <f t="shared" si="4"/>
        <v>-32.604239999999969</v>
      </c>
      <c r="R32" s="17">
        <f t="shared" si="5"/>
        <v>33.136748541805069</v>
      </c>
      <c r="S32" s="17">
        <f t="shared" si="6"/>
        <v>-34.081146482833567</v>
      </c>
      <c r="U32" s="17">
        <f t="shared" si="7"/>
        <v>33.108729113924142</v>
      </c>
      <c r="V32" s="17">
        <v>-33.016951898734142</v>
      </c>
      <c r="X32" s="17">
        <f t="shared" si="8"/>
        <v>34.488259493670988</v>
      </c>
      <c r="Y32" s="17">
        <f t="shared" si="9"/>
        <v>-34.392658227848067</v>
      </c>
      <c r="AA32" s="17">
        <f t="shared" si="10"/>
        <v>36.060584670192512</v>
      </c>
      <c r="AB32" s="17">
        <f t="shared" si="11"/>
        <v>-35.960624927619321</v>
      </c>
      <c r="AD32" s="17">
        <f t="shared" si="12"/>
        <v>37.365565714285822</v>
      </c>
      <c r="AE32" s="17">
        <f t="shared" si="13"/>
        <v>-31.501681159420258</v>
      </c>
      <c r="AG32" s="17">
        <f t="shared" si="14"/>
        <v>37.027032842582216</v>
      </c>
      <c r="AH32" s="60">
        <f t="shared" si="15"/>
        <v>-36.92439411098524</v>
      </c>
      <c r="AJ32" s="17">
        <f t="shared" si="16"/>
        <v>40.116404907975578</v>
      </c>
      <c r="AK32" s="17">
        <f t="shared" si="17"/>
        <v>-40.005202453987692</v>
      </c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  <c r="IW32" s="53"/>
      <c r="IX32" s="53"/>
      <c r="IY32" s="53"/>
      <c r="IZ32" s="53"/>
      <c r="JA32" s="53"/>
      <c r="JB32" s="53"/>
      <c r="JC32" s="53"/>
      <c r="JD32" s="53"/>
      <c r="JE32" s="53"/>
      <c r="JF32" s="53"/>
      <c r="JG32" s="53"/>
      <c r="JH32" s="53"/>
      <c r="JI32" s="53"/>
      <c r="JJ32" s="53"/>
      <c r="JK32" s="53"/>
      <c r="JL32" s="53"/>
      <c r="JM32" s="53"/>
      <c r="JN32" s="53"/>
      <c r="JO32" s="53"/>
      <c r="JP32" s="53"/>
      <c r="JQ32" s="53"/>
      <c r="JR32" s="53"/>
      <c r="JS32" s="53"/>
      <c r="JT32" s="53"/>
      <c r="JU32" s="53"/>
      <c r="JV32" s="53"/>
      <c r="JW32" s="53"/>
      <c r="JX32" s="53"/>
      <c r="JY32" s="53"/>
      <c r="JZ32" s="53"/>
      <c r="KA32" s="53"/>
      <c r="KB32" s="53"/>
      <c r="KC32" s="53"/>
      <c r="KD32" s="53"/>
      <c r="KE32" s="53"/>
      <c r="KF32" s="53"/>
      <c r="KG32" s="53"/>
      <c r="KH32" s="53"/>
      <c r="KI32" s="53"/>
      <c r="KJ32" s="53"/>
      <c r="KK32" s="53"/>
      <c r="KL32" s="53"/>
      <c r="KM32" s="53"/>
      <c r="KN32" s="53"/>
      <c r="KO32" s="53"/>
      <c r="KP32" s="53"/>
      <c r="KQ32" s="53"/>
      <c r="KR32" s="53"/>
      <c r="KS32" s="53"/>
      <c r="KT32" s="53"/>
      <c r="KU32" s="53"/>
      <c r="KV32" s="53"/>
      <c r="KW32" s="53"/>
      <c r="KX32" s="53"/>
      <c r="KY32" s="53"/>
      <c r="KZ32" s="53"/>
      <c r="LA32" s="53"/>
      <c r="LB32" s="53"/>
      <c r="LC32" s="53"/>
      <c r="LD32" s="53"/>
      <c r="LE32" s="53"/>
      <c r="LF32" s="53"/>
      <c r="LG32" s="53"/>
      <c r="LH32" s="53"/>
      <c r="LI32" s="53"/>
      <c r="LJ32" s="53"/>
      <c r="LK32" s="53"/>
      <c r="LL32" s="53"/>
      <c r="LM32" s="53"/>
      <c r="LN32" s="53"/>
      <c r="LO32" s="53"/>
      <c r="LP32" s="53"/>
      <c r="LQ32" s="53"/>
      <c r="LR32" s="53"/>
      <c r="LS32" s="53"/>
      <c r="LT32" s="53"/>
      <c r="LU32" s="53"/>
      <c r="LV32" s="53"/>
      <c r="LW32" s="53"/>
      <c r="LX32" s="53"/>
      <c r="LY32" s="53"/>
      <c r="LZ32" s="53"/>
      <c r="MA32" s="53"/>
      <c r="MB32" s="53"/>
      <c r="MC32" s="53"/>
      <c r="MD32" s="53"/>
      <c r="ME32" s="53"/>
      <c r="MF32" s="53"/>
      <c r="MG32" s="53"/>
      <c r="MH32" s="53"/>
      <c r="MI32" s="53"/>
      <c r="MJ32" s="53"/>
      <c r="MK32" s="53"/>
      <c r="ML32" s="53"/>
      <c r="MM32" s="53"/>
      <c r="MN32" s="53"/>
      <c r="MO32" s="53"/>
      <c r="MP32" s="53"/>
      <c r="MQ32" s="53"/>
      <c r="MR32" s="53"/>
      <c r="MS32" s="53"/>
      <c r="MT32" s="53"/>
      <c r="MU32" s="53"/>
      <c r="MV32" s="53"/>
      <c r="MW32" s="53"/>
      <c r="MX32" s="53"/>
      <c r="MY32" s="53"/>
      <c r="MZ32" s="53"/>
      <c r="NA32" s="53"/>
      <c r="NB32" s="53"/>
      <c r="NC32" s="53"/>
      <c r="ND32" s="53"/>
      <c r="NE32" s="53"/>
      <c r="NF32" s="53"/>
      <c r="NG32" s="53"/>
      <c r="NH32" s="53"/>
      <c r="NI32" s="53"/>
      <c r="NJ32" s="53"/>
      <c r="NK32" s="53"/>
      <c r="NL32" s="53"/>
      <c r="NM32" s="53"/>
      <c r="NN32" s="53"/>
      <c r="NO32" s="53"/>
      <c r="NP32" s="53"/>
      <c r="NQ32" s="53"/>
      <c r="NR32" s="53"/>
      <c r="NS32" s="53"/>
      <c r="NT32" s="53"/>
      <c r="NU32" s="53"/>
      <c r="NV32" s="53"/>
      <c r="NW32" s="53"/>
      <c r="NX32" s="53"/>
      <c r="NY32" s="53"/>
      <c r="NZ32" s="53"/>
      <c r="OA32" s="53"/>
      <c r="OB32" s="53"/>
      <c r="OC32" s="53"/>
      <c r="OD32" s="53"/>
      <c r="OE32" s="53"/>
      <c r="OF32" s="53"/>
      <c r="OG32" s="53"/>
      <c r="OH32" s="53"/>
      <c r="OI32" s="53"/>
      <c r="OJ32" s="53"/>
      <c r="OK32" s="53"/>
      <c r="OL32" s="53"/>
      <c r="OM32" s="53"/>
      <c r="ON32" s="53"/>
      <c r="OO32" s="53"/>
      <c r="OP32" s="53"/>
      <c r="OQ32" s="53"/>
      <c r="OR32" s="53"/>
      <c r="OS32" s="53"/>
      <c r="OT32" s="53"/>
      <c r="OU32" s="53"/>
      <c r="OV32" s="53"/>
      <c r="OW32" s="53"/>
      <c r="OX32" s="53"/>
      <c r="OY32" s="53"/>
      <c r="OZ32" s="53"/>
      <c r="PA32" s="53"/>
      <c r="PB32" s="53"/>
      <c r="PC32" s="53"/>
      <c r="PD32" s="53"/>
      <c r="PE32" s="53"/>
      <c r="PF32" s="53"/>
      <c r="PG32" s="53"/>
      <c r="PH32" s="53"/>
      <c r="PI32" s="53"/>
      <c r="PJ32" s="53"/>
      <c r="PK32" s="53"/>
      <c r="PL32" s="53"/>
      <c r="PM32" s="53"/>
      <c r="PN32" s="53"/>
      <c r="PO32" s="53"/>
      <c r="PP32" s="53"/>
      <c r="PQ32" s="53"/>
      <c r="PR32" s="53"/>
      <c r="PS32" s="53"/>
      <c r="PT32" s="53"/>
      <c r="PU32" s="53"/>
      <c r="PV32" s="53"/>
      <c r="PW32" s="53"/>
      <c r="PX32" s="53"/>
      <c r="PY32" s="53"/>
      <c r="PZ32" s="53"/>
      <c r="QA32" s="53"/>
      <c r="QB32" s="53"/>
      <c r="QC32" s="53"/>
      <c r="QD32" s="53"/>
      <c r="QE32" s="53"/>
      <c r="QF32" s="53"/>
      <c r="QG32" s="53"/>
      <c r="QH32" s="53"/>
      <c r="QI32" s="53"/>
      <c r="QJ32" s="53"/>
      <c r="QK32" s="53"/>
      <c r="QL32" s="53"/>
      <c r="QM32" s="53"/>
      <c r="QN32" s="53"/>
      <c r="QO32" s="53"/>
      <c r="QP32" s="53"/>
      <c r="QQ32" s="53"/>
      <c r="QR32" s="53"/>
      <c r="QS32" s="53"/>
      <c r="QT32" s="53"/>
      <c r="QU32" s="53"/>
      <c r="QV32" s="53"/>
      <c r="QW32" s="53"/>
      <c r="QX32" s="53"/>
      <c r="QY32" s="53"/>
      <c r="QZ32" s="53"/>
      <c r="RA32" s="53"/>
      <c r="RB32" s="53"/>
      <c r="RC32" s="53"/>
      <c r="RD32" s="53"/>
      <c r="RE32" s="53"/>
      <c r="RF32" s="53"/>
      <c r="RG32" s="53"/>
      <c r="RH32" s="53"/>
      <c r="RI32" s="53"/>
      <c r="RJ32" s="53"/>
      <c r="RK32" s="53"/>
      <c r="RL32" s="53"/>
      <c r="RM32" s="53"/>
      <c r="RN32" s="53"/>
      <c r="RO32" s="53"/>
      <c r="RP32" s="53"/>
      <c r="RQ32" s="53"/>
      <c r="RR32" s="53"/>
      <c r="RS32" s="53"/>
      <c r="RT32" s="53"/>
      <c r="RU32" s="53"/>
      <c r="RV32" s="53"/>
      <c r="RW32" s="53"/>
      <c r="RX32" s="53"/>
      <c r="RY32" s="53"/>
      <c r="RZ32" s="53"/>
      <c r="SA32" s="53"/>
      <c r="SB32" s="53"/>
      <c r="SC32" s="53"/>
      <c r="SD32" s="53"/>
      <c r="SE32" s="53"/>
      <c r="SF32" s="53"/>
      <c r="SG32" s="53"/>
      <c r="SH32" s="53"/>
      <c r="SI32" s="53"/>
      <c r="SJ32" s="53"/>
      <c r="SK32" s="53"/>
      <c r="SL32" s="53"/>
      <c r="SM32" s="53"/>
      <c r="SN32" s="53"/>
      <c r="SO32" s="53"/>
      <c r="SP32" s="53"/>
      <c r="SQ32" s="53"/>
      <c r="SR32" s="53"/>
      <c r="SS32" s="53"/>
      <c r="ST32" s="53"/>
      <c r="SU32" s="53"/>
      <c r="SV32" s="53"/>
      <c r="SW32" s="53"/>
      <c r="SX32" s="53"/>
      <c r="SY32" s="53"/>
      <c r="SZ32" s="53"/>
    </row>
    <row r="33" spans="6:520" x14ac:dyDescent="0.25">
      <c r="F33" s="40">
        <v>220</v>
      </c>
      <c r="G33" s="41">
        <v>7.4336210000000165</v>
      </c>
      <c r="H33" s="41">
        <f t="shared" si="0"/>
        <v>10.196621000000016</v>
      </c>
      <c r="I33" s="41">
        <v>58.491657000000004</v>
      </c>
      <c r="J33" s="41">
        <v>-2.9983429999999984</v>
      </c>
      <c r="L33" s="17">
        <f t="shared" si="1"/>
        <v>49.259038647343075</v>
      </c>
      <c r="M33" s="17">
        <f t="shared" si="2"/>
        <v>-14.484748792270524</v>
      </c>
      <c r="O33" s="17">
        <f t="shared" si="3"/>
        <v>50.983105000000087</v>
      </c>
      <c r="P33" s="17">
        <f t="shared" si="4"/>
        <v>-14.991714999999992</v>
      </c>
      <c r="R33" s="17">
        <f t="shared" si="5"/>
        <v>51.672153162420962</v>
      </c>
      <c r="S33" s="17">
        <f t="shared" si="6"/>
        <v>-15.67080953102705</v>
      </c>
      <c r="U33" s="17">
        <f t="shared" si="7"/>
        <v>51.628460759493755</v>
      </c>
      <c r="V33" s="17">
        <v>-15.18148354430379</v>
      </c>
      <c r="X33" s="17">
        <f t="shared" si="8"/>
        <v>53.779646624472662</v>
      </c>
      <c r="Y33" s="17">
        <f t="shared" si="9"/>
        <v>-15.814045358649782</v>
      </c>
      <c r="AA33" s="17">
        <f t="shared" si="10"/>
        <v>56.231469175494894</v>
      </c>
      <c r="AB33" s="17">
        <f t="shared" si="11"/>
        <v>-16.535010174651045</v>
      </c>
      <c r="AD33" s="17">
        <f t="shared" si="12"/>
        <v>58.266405714285803</v>
      </c>
      <c r="AE33" s="17">
        <f t="shared" si="13"/>
        <v>-14.484748792270524</v>
      </c>
      <c r="AG33" s="17">
        <f t="shared" si="14"/>
        <v>57.738510758776989</v>
      </c>
      <c r="AH33" s="60">
        <f t="shared" si="15"/>
        <v>-16.9781596828992</v>
      </c>
      <c r="AJ33" s="17">
        <f t="shared" si="16"/>
        <v>62.555957055214826</v>
      </c>
      <c r="AK33" s="17">
        <f t="shared" si="17"/>
        <v>-18.394742331288331</v>
      </c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  <c r="IW33" s="53"/>
      <c r="IX33" s="53"/>
      <c r="IY33" s="53"/>
      <c r="IZ33" s="53"/>
      <c r="JA33" s="53"/>
      <c r="JB33" s="53"/>
      <c r="JC33" s="53"/>
      <c r="JD33" s="53"/>
      <c r="JE33" s="53"/>
      <c r="JF33" s="53"/>
      <c r="JG33" s="53"/>
      <c r="JH33" s="53"/>
      <c r="JI33" s="53"/>
      <c r="JJ33" s="53"/>
      <c r="JK33" s="53"/>
      <c r="JL33" s="53"/>
      <c r="JM33" s="53"/>
      <c r="JN33" s="53"/>
      <c r="JO33" s="53"/>
      <c r="JP33" s="53"/>
      <c r="JQ33" s="53"/>
      <c r="JR33" s="53"/>
      <c r="JS33" s="53"/>
      <c r="JT33" s="53"/>
      <c r="JU33" s="53"/>
      <c r="JV33" s="53"/>
      <c r="JW33" s="53"/>
      <c r="JX33" s="53"/>
      <c r="JY33" s="53"/>
      <c r="JZ33" s="53"/>
      <c r="KA33" s="53"/>
      <c r="KB33" s="53"/>
      <c r="KC33" s="53"/>
      <c r="KD33" s="53"/>
      <c r="KE33" s="53"/>
      <c r="KF33" s="53"/>
      <c r="KG33" s="53"/>
      <c r="KH33" s="53"/>
      <c r="KI33" s="53"/>
      <c r="KJ33" s="53"/>
      <c r="KK33" s="53"/>
      <c r="KL33" s="53"/>
      <c r="KM33" s="53"/>
      <c r="KN33" s="53"/>
      <c r="KO33" s="53"/>
      <c r="KP33" s="53"/>
      <c r="KQ33" s="53"/>
      <c r="KR33" s="53"/>
      <c r="KS33" s="53"/>
      <c r="KT33" s="53"/>
      <c r="KU33" s="53"/>
      <c r="KV33" s="53"/>
      <c r="KW33" s="53"/>
      <c r="KX33" s="53"/>
      <c r="KY33" s="53"/>
      <c r="KZ33" s="53"/>
      <c r="LA33" s="53"/>
      <c r="LB33" s="53"/>
      <c r="LC33" s="53"/>
      <c r="LD33" s="53"/>
      <c r="LE33" s="53"/>
      <c r="LF33" s="53"/>
      <c r="LG33" s="53"/>
      <c r="LH33" s="53"/>
      <c r="LI33" s="53"/>
      <c r="LJ33" s="53"/>
      <c r="LK33" s="53"/>
      <c r="LL33" s="53"/>
      <c r="LM33" s="53"/>
      <c r="LN33" s="53"/>
      <c r="LO33" s="53"/>
      <c r="LP33" s="53"/>
      <c r="LQ33" s="53"/>
      <c r="LR33" s="53"/>
      <c r="LS33" s="53"/>
      <c r="LT33" s="53"/>
      <c r="LU33" s="53"/>
      <c r="LV33" s="53"/>
      <c r="LW33" s="53"/>
      <c r="LX33" s="53"/>
      <c r="LY33" s="53"/>
      <c r="LZ33" s="53"/>
      <c r="MA33" s="53"/>
      <c r="MB33" s="53"/>
      <c r="MC33" s="53"/>
      <c r="MD33" s="53"/>
      <c r="ME33" s="53"/>
      <c r="MF33" s="53"/>
      <c r="MG33" s="53"/>
      <c r="MH33" s="53"/>
      <c r="MI33" s="53"/>
      <c r="MJ33" s="53"/>
      <c r="MK33" s="53"/>
      <c r="ML33" s="53"/>
      <c r="MM33" s="53"/>
      <c r="MN33" s="53"/>
      <c r="MO33" s="53"/>
      <c r="MP33" s="53"/>
      <c r="MQ33" s="53"/>
      <c r="MR33" s="53"/>
      <c r="MS33" s="53"/>
      <c r="MT33" s="53"/>
      <c r="MU33" s="53"/>
      <c r="MV33" s="53"/>
      <c r="MW33" s="53"/>
      <c r="MX33" s="53"/>
      <c r="MY33" s="53"/>
      <c r="MZ33" s="53"/>
      <c r="NA33" s="53"/>
      <c r="NB33" s="53"/>
      <c r="NC33" s="53"/>
      <c r="ND33" s="53"/>
      <c r="NE33" s="53"/>
      <c r="NF33" s="53"/>
      <c r="NG33" s="53"/>
      <c r="NH33" s="53"/>
      <c r="NI33" s="53"/>
      <c r="NJ33" s="53"/>
      <c r="NK33" s="53"/>
      <c r="NL33" s="53"/>
      <c r="NM33" s="53"/>
      <c r="NN33" s="53"/>
      <c r="NO33" s="53"/>
      <c r="NP33" s="53"/>
      <c r="NQ33" s="53"/>
      <c r="NR33" s="53"/>
      <c r="NS33" s="53"/>
      <c r="NT33" s="53"/>
      <c r="NU33" s="53"/>
      <c r="NV33" s="53"/>
      <c r="NW33" s="53"/>
      <c r="NX33" s="53"/>
      <c r="NY33" s="53"/>
      <c r="NZ33" s="53"/>
      <c r="OA33" s="53"/>
      <c r="OB33" s="53"/>
      <c r="OC33" s="53"/>
      <c r="OD33" s="53"/>
      <c r="OE33" s="53"/>
      <c r="OF33" s="53"/>
      <c r="OG33" s="53"/>
      <c r="OH33" s="53"/>
      <c r="OI33" s="53"/>
      <c r="OJ33" s="53"/>
      <c r="OK33" s="53"/>
      <c r="OL33" s="53"/>
      <c r="OM33" s="53"/>
      <c r="ON33" s="53"/>
      <c r="OO33" s="53"/>
      <c r="OP33" s="53"/>
      <c r="OQ33" s="53"/>
      <c r="OR33" s="53"/>
      <c r="OS33" s="53"/>
      <c r="OT33" s="53"/>
      <c r="OU33" s="53"/>
      <c r="OV33" s="53"/>
      <c r="OW33" s="53"/>
      <c r="OX33" s="53"/>
      <c r="OY33" s="53"/>
      <c r="OZ33" s="53"/>
      <c r="PA33" s="53"/>
      <c r="PB33" s="53"/>
      <c r="PC33" s="53"/>
      <c r="PD33" s="53"/>
      <c r="PE33" s="53"/>
      <c r="PF33" s="53"/>
      <c r="PG33" s="53"/>
      <c r="PH33" s="53"/>
      <c r="PI33" s="53"/>
      <c r="PJ33" s="53"/>
      <c r="PK33" s="53"/>
      <c r="PL33" s="53"/>
      <c r="PM33" s="53"/>
      <c r="PN33" s="53"/>
      <c r="PO33" s="53"/>
      <c r="PP33" s="53"/>
      <c r="PQ33" s="53"/>
      <c r="PR33" s="53"/>
      <c r="PS33" s="53"/>
      <c r="PT33" s="53"/>
      <c r="PU33" s="53"/>
      <c r="PV33" s="53"/>
      <c r="PW33" s="53"/>
      <c r="PX33" s="53"/>
      <c r="PY33" s="53"/>
      <c r="PZ33" s="53"/>
      <c r="QA33" s="53"/>
      <c r="QB33" s="53"/>
      <c r="QC33" s="53"/>
      <c r="QD33" s="53"/>
      <c r="QE33" s="53"/>
      <c r="QF33" s="53"/>
      <c r="QG33" s="53"/>
      <c r="QH33" s="53"/>
      <c r="QI33" s="53"/>
      <c r="QJ33" s="53"/>
      <c r="QK33" s="53"/>
      <c r="QL33" s="53"/>
      <c r="QM33" s="53"/>
      <c r="QN33" s="53"/>
      <c r="QO33" s="53"/>
      <c r="QP33" s="53"/>
      <c r="QQ33" s="53"/>
      <c r="QR33" s="53"/>
      <c r="QS33" s="53"/>
      <c r="QT33" s="53"/>
      <c r="QU33" s="53"/>
      <c r="QV33" s="53"/>
      <c r="QW33" s="53"/>
      <c r="QX33" s="53"/>
      <c r="QY33" s="53"/>
      <c r="QZ33" s="53"/>
      <c r="RA33" s="53"/>
      <c r="RB33" s="53"/>
      <c r="RC33" s="53"/>
      <c r="RD33" s="53"/>
      <c r="RE33" s="53"/>
      <c r="RF33" s="53"/>
      <c r="RG33" s="53"/>
      <c r="RH33" s="53"/>
      <c r="RI33" s="53"/>
      <c r="RJ33" s="53"/>
      <c r="RK33" s="53"/>
      <c r="RL33" s="53"/>
      <c r="RM33" s="53"/>
      <c r="RN33" s="53"/>
      <c r="RO33" s="53"/>
      <c r="RP33" s="53"/>
      <c r="RQ33" s="53"/>
      <c r="RR33" s="53"/>
      <c r="RS33" s="53"/>
      <c r="RT33" s="53"/>
      <c r="RU33" s="53"/>
      <c r="RV33" s="53"/>
      <c r="RW33" s="53"/>
      <c r="RX33" s="53"/>
      <c r="RY33" s="53"/>
      <c r="RZ33" s="53"/>
      <c r="SA33" s="53"/>
      <c r="SB33" s="53"/>
      <c r="SC33" s="53"/>
      <c r="SD33" s="53"/>
      <c r="SE33" s="53"/>
      <c r="SF33" s="53"/>
      <c r="SG33" s="53"/>
      <c r="SH33" s="53"/>
      <c r="SI33" s="53"/>
      <c r="SJ33" s="53"/>
      <c r="SK33" s="53"/>
      <c r="SL33" s="53"/>
      <c r="SM33" s="53"/>
      <c r="SN33" s="53"/>
      <c r="SO33" s="53"/>
      <c r="SP33" s="53"/>
      <c r="SQ33" s="53"/>
      <c r="SR33" s="53"/>
      <c r="SS33" s="53"/>
      <c r="ST33" s="53"/>
      <c r="SU33" s="53"/>
      <c r="SV33" s="53"/>
      <c r="SW33" s="53"/>
      <c r="SX33" s="53"/>
      <c r="SY33" s="53"/>
      <c r="SZ33" s="53"/>
    </row>
    <row r="34" spans="6:520" x14ac:dyDescent="0.25">
      <c r="F34" s="40">
        <v>210</v>
      </c>
      <c r="G34" s="41">
        <v>-0.17404600000000414</v>
      </c>
      <c r="H34" s="41">
        <f t="shared" si="0"/>
        <v>2.5889539999999958</v>
      </c>
      <c r="I34" s="41">
        <v>48.121437000000014</v>
      </c>
      <c r="J34" s="41">
        <v>-13.368562999999988</v>
      </c>
      <c r="L34" s="17">
        <f t="shared" si="1"/>
        <v>12.507024154589352</v>
      </c>
      <c r="M34" s="17">
        <f t="shared" si="2"/>
        <v>-64.58242995169077</v>
      </c>
      <c r="O34" s="17">
        <f t="shared" si="3"/>
        <v>12.944769999999979</v>
      </c>
      <c r="P34" s="17">
        <f t="shared" si="4"/>
        <v>-66.842814999999945</v>
      </c>
      <c r="R34" s="17">
        <f t="shared" si="5"/>
        <v>13.119721486016003</v>
      </c>
      <c r="S34" s="17">
        <f t="shared" si="6"/>
        <v>-69.870660053414667</v>
      </c>
      <c r="U34" s="17">
        <f t="shared" si="7"/>
        <v>13.108627848101245</v>
      </c>
      <c r="V34" s="17">
        <v>-67.688926582278413</v>
      </c>
      <c r="X34" s="17">
        <f t="shared" si="8"/>
        <v>13.654820675105462</v>
      </c>
      <c r="Y34" s="17">
        <f t="shared" si="9"/>
        <v>-70.509298523206681</v>
      </c>
      <c r="AA34" s="17">
        <f t="shared" si="10"/>
        <v>14.277346098062656</v>
      </c>
      <c r="AB34" s="17">
        <f t="shared" si="11"/>
        <v>-73.723828536449446</v>
      </c>
      <c r="AD34" s="17">
        <f t="shared" si="12"/>
        <v>14.794022857142833</v>
      </c>
      <c r="AE34" s="17">
        <f t="shared" si="13"/>
        <v>-64.58242995169077</v>
      </c>
      <c r="AG34" s="17">
        <f t="shared" si="14"/>
        <v>14.659988674971665</v>
      </c>
      <c r="AH34" s="60">
        <f t="shared" si="15"/>
        <v>-75.69967723669302</v>
      </c>
      <c r="AJ34" s="17">
        <f t="shared" si="16"/>
        <v>15.883153374233103</v>
      </c>
      <c r="AK34" s="17">
        <f t="shared" si="17"/>
        <v>-82.015723926380289</v>
      </c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  <c r="IW34" s="53"/>
      <c r="IX34" s="53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3"/>
      <c r="NJ34" s="53"/>
      <c r="NK34" s="53"/>
      <c r="NL34" s="53"/>
      <c r="NM34" s="53"/>
      <c r="NN34" s="53"/>
      <c r="NO34" s="53"/>
      <c r="NP34" s="53"/>
      <c r="NQ34" s="53"/>
      <c r="NR34" s="53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3"/>
      <c r="SD34" s="53"/>
      <c r="SE34" s="53"/>
      <c r="SF34" s="53"/>
      <c r="SG34" s="53"/>
      <c r="SH34" s="53"/>
      <c r="SI34" s="53"/>
      <c r="SJ34" s="53"/>
      <c r="SK34" s="53"/>
      <c r="SL34" s="53"/>
      <c r="SM34" s="53"/>
      <c r="SN34" s="53"/>
      <c r="SO34" s="53"/>
      <c r="SP34" s="53"/>
      <c r="SQ34" s="53"/>
      <c r="SR34" s="53"/>
      <c r="SS34" s="53"/>
      <c r="ST34" s="53"/>
      <c r="SU34" s="53"/>
      <c r="SV34" s="53"/>
      <c r="SW34" s="53"/>
      <c r="SX34" s="53"/>
      <c r="SY34" s="53"/>
      <c r="SZ34" s="53"/>
    </row>
    <row r="35" spans="6:520" x14ac:dyDescent="0.25">
      <c r="F35" s="40">
        <v>200</v>
      </c>
      <c r="G35" s="41">
        <v>7.0818399999999997</v>
      </c>
      <c r="H35" s="41">
        <f t="shared" si="0"/>
        <v>9.8448399999999996</v>
      </c>
      <c r="I35" s="41">
        <v>58.122743999999983</v>
      </c>
      <c r="J35" s="41">
        <v>-3.3672560000000189</v>
      </c>
      <c r="L35" s="17">
        <f t="shared" si="1"/>
        <v>47.559613526570047</v>
      </c>
      <c r="M35" s="17">
        <f t="shared" si="2"/>
        <v>-16.266937198067723</v>
      </c>
      <c r="O35" s="17">
        <f t="shared" si="3"/>
        <v>49.224199999999996</v>
      </c>
      <c r="P35" s="17">
        <f t="shared" si="4"/>
        <v>-16.836280000000095</v>
      </c>
      <c r="R35" s="17">
        <f t="shared" si="5"/>
        <v>49.889476164655683</v>
      </c>
      <c r="S35" s="17">
        <f t="shared" si="6"/>
        <v>-17.598929614860054</v>
      </c>
      <c r="U35" s="17">
        <f t="shared" si="7"/>
        <v>49.847291139240504</v>
      </c>
      <c r="V35" s="17">
        <v>-17.049397468354528</v>
      </c>
      <c r="X35" s="17">
        <f t="shared" si="8"/>
        <v>51.924261603375527</v>
      </c>
      <c r="Y35" s="17">
        <f t="shared" si="9"/>
        <v>-17.759789029535966</v>
      </c>
      <c r="AA35" s="17">
        <f t="shared" si="10"/>
        <v>54.291496859369225</v>
      </c>
      <c r="AB35" s="17">
        <f t="shared" si="11"/>
        <v>-18.569460605626219</v>
      </c>
      <c r="AD35" s="17">
        <f t="shared" si="12"/>
        <v>56.256228571428572</v>
      </c>
      <c r="AE35" s="17">
        <f t="shared" si="13"/>
        <v>-16.266937198067723</v>
      </c>
      <c r="AG35" s="17">
        <f t="shared" si="14"/>
        <v>55.746545866364663</v>
      </c>
      <c r="AH35" s="60">
        <f t="shared" si="15"/>
        <v>-19.067134767837025</v>
      </c>
      <c r="AJ35" s="17">
        <f t="shared" si="16"/>
        <v>60.397791411042945</v>
      </c>
      <c r="AK35" s="17">
        <f t="shared" si="17"/>
        <v>-20.658012269938766</v>
      </c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  <c r="IW35" s="53"/>
      <c r="IX35" s="53"/>
      <c r="IY35" s="53"/>
      <c r="IZ35" s="53"/>
      <c r="JA35" s="53"/>
      <c r="JB35" s="53"/>
      <c r="JC35" s="53"/>
      <c r="JD35" s="53"/>
      <c r="JE35" s="53"/>
      <c r="JF35" s="53"/>
      <c r="JG35" s="53"/>
      <c r="JH35" s="53"/>
      <c r="JI35" s="53"/>
      <c r="JJ35" s="53"/>
      <c r="JK35" s="53"/>
      <c r="JL35" s="53"/>
      <c r="JM35" s="53"/>
      <c r="JN35" s="53"/>
      <c r="JO35" s="53"/>
      <c r="JP35" s="53"/>
      <c r="JQ35" s="53"/>
      <c r="JR35" s="53"/>
      <c r="JS35" s="53"/>
      <c r="JT35" s="53"/>
      <c r="JU35" s="53"/>
      <c r="JV35" s="53"/>
      <c r="JW35" s="53"/>
      <c r="JX35" s="53"/>
      <c r="JY35" s="53"/>
      <c r="JZ35" s="53"/>
      <c r="KA35" s="53"/>
      <c r="KB35" s="53"/>
      <c r="KC35" s="53"/>
      <c r="KD35" s="53"/>
      <c r="KE35" s="53"/>
      <c r="KF35" s="53"/>
      <c r="KG35" s="53"/>
      <c r="KH35" s="53"/>
      <c r="KI35" s="53"/>
      <c r="KJ35" s="53"/>
      <c r="KK35" s="53"/>
      <c r="KL35" s="53"/>
      <c r="KM35" s="53"/>
      <c r="KN35" s="53"/>
      <c r="KO35" s="53"/>
      <c r="KP35" s="53"/>
      <c r="KQ35" s="53"/>
      <c r="KR35" s="53"/>
      <c r="KS35" s="53"/>
      <c r="KT35" s="53"/>
      <c r="KU35" s="53"/>
      <c r="KV35" s="53"/>
      <c r="KW35" s="53"/>
      <c r="KX35" s="53"/>
      <c r="KY35" s="53"/>
      <c r="KZ35" s="53"/>
      <c r="LA35" s="53"/>
      <c r="LB35" s="53"/>
      <c r="LC35" s="53"/>
      <c r="LD35" s="53"/>
      <c r="LE35" s="53"/>
      <c r="LF35" s="53"/>
      <c r="LG35" s="53"/>
      <c r="LH35" s="53"/>
      <c r="LI35" s="53"/>
      <c r="LJ35" s="53"/>
      <c r="LK35" s="53"/>
      <c r="LL35" s="53"/>
      <c r="LM35" s="53"/>
      <c r="LN35" s="53"/>
      <c r="LO35" s="53"/>
      <c r="LP35" s="53"/>
      <c r="LQ35" s="53"/>
      <c r="LR35" s="53"/>
      <c r="LS35" s="53"/>
      <c r="LT35" s="53"/>
      <c r="LU35" s="53"/>
      <c r="LV35" s="53"/>
      <c r="LW35" s="53"/>
      <c r="LX35" s="53"/>
      <c r="LY35" s="53"/>
      <c r="LZ35" s="53"/>
      <c r="MA35" s="53"/>
      <c r="MB35" s="53"/>
      <c r="MC35" s="53"/>
      <c r="MD35" s="53"/>
      <c r="ME35" s="53"/>
      <c r="MF35" s="53"/>
      <c r="MG35" s="53"/>
      <c r="MH35" s="53"/>
      <c r="MI35" s="53"/>
      <c r="MJ35" s="53"/>
      <c r="MK35" s="53"/>
      <c r="ML35" s="53"/>
      <c r="MM35" s="53"/>
      <c r="MN35" s="53"/>
      <c r="MO35" s="53"/>
      <c r="MP35" s="53"/>
      <c r="MQ35" s="53"/>
      <c r="MR35" s="53"/>
      <c r="MS35" s="53"/>
      <c r="MT35" s="53"/>
      <c r="MU35" s="53"/>
      <c r="MV35" s="53"/>
      <c r="MW35" s="53"/>
      <c r="MX35" s="53"/>
      <c r="MY35" s="53"/>
      <c r="MZ35" s="53"/>
      <c r="NA35" s="53"/>
      <c r="NB35" s="53"/>
      <c r="NC35" s="53"/>
      <c r="ND35" s="53"/>
      <c r="NE35" s="53"/>
      <c r="NF35" s="53"/>
      <c r="NG35" s="53"/>
      <c r="NH35" s="53"/>
      <c r="NI35" s="53"/>
      <c r="NJ35" s="53"/>
      <c r="NK35" s="53"/>
      <c r="NL35" s="53"/>
      <c r="NM35" s="53"/>
      <c r="NN35" s="53"/>
      <c r="NO35" s="53"/>
      <c r="NP35" s="53"/>
      <c r="NQ35" s="53"/>
      <c r="NR35" s="53"/>
      <c r="NS35" s="53"/>
      <c r="NT35" s="53"/>
      <c r="NU35" s="53"/>
      <c r="NV35" s="53"/>
      <c r="NW35" s="53"/>
      <c r="NX35" s="53"/>
      <c r="NY35" s="53"/>
      <c r="NZ35" s="53"/>
      <c r="OA35" s="53"/>
      <c r="OB35" s="53"/>
      <c r="OC35" s="53"/>
      <c r="OD35" s="53"/>
      <c r="OE35" s="53"/>
      <c r="OF35" s="53"/>
      <c r="OG35" s="53"/>
      <c r="OH35" s="53"/>
      <c r="OI35" s="53"/>
      <c r="OJ35" s="53"/>
      <c r="OK35" s="53"/>
      <c r="OL35" s="53"/>
      <c r="OM35" s="53"/>
      <c r="ON35" s="53"/>
      <c r="OO35" s="53"/>
      <c r="OP35" s="53"/>
      <c r="OQ35" s="53"/>
      <c r="OR35" s="53"/>
      <c r="OS35" s="53"/>
      <c r="OT35" s="53"/>
      <c r="OU35" s="53"/>
      <c r="OV35" s="53"/>
      <c r="OW35" s="53"/>
      <c r="OX35" s="53"/>
      <c r="OY35" s="53"/>
      <c r="OZ35" s="53"/>
      <c r="PA35" s="53"/>
      <c r="PB35" s="53"/>
      <c r="PC35" s="53"/>
      <c r="PD35" s="53"/>
      <c r="PE35" s="53"/>
      <c r="PF35" s="53"/>
      <c r="PG35" s="53"/>
      <c r="PH35" s="53"/>
      <c r="PI35" s="53"/>
      <c r="PJ35" s="53"/>
      <c r="PK35" s="53"/>
      <c r="PL35" s="53"/>
      <c r="PM35" s="53"/>
      <c r="PN35" s="53"/>
      <c r="PO35" s="53"/>
      <c r="PP35" s="53"/>
      <c r="PQ35" s="53"/>
      <c r="PR35" s="53"/>
      <c r="PS35" s="53"/>
      <c r="PT35" s="53"/>
      <c r="PU35" s="53"/>
      <c r="PV35" s="53"/>
      <c r="PW35" s="53"/>
      <c r="PX35" s="53"/>
      <c r="PY35" s="53"/>
      <c r="PZ35" s="53"/>
      <c r="QA35" s="53"/>
      <c r="QB35" s="53"/>
      <c r="QC35" s="53"/>
      <c r="QD35" s="53"/>
      <c r="QE35" s="53"/>
      <c r="QF35" s="53"/>
      <c r="QG35" s="53"/>
      <c r="QH35" s="53"/>
      <c r="QI35" s="53"/>
      <c r="QJ35" s="53"/>
      <c r="QK35" s="53"/>
      <c r="QL35" s="53"/>
      <c r="QM35" s="53"/>
      <c r="QN35" s="53"/>
      <c r="QO35" s="53"/>
      <c r="QP35" s="53"/>
      <c r="QQ35" s="53"/>
      <c r="QR35" s="53"/>
      <c r="QS35" s="53"/>
      <c r="QT35" s="53"/>
      <c r="QU35" s="53"/>
      <c r="QV35" s="53"/>
      <c r="QW35" s="53"/>
      <c r="QX35" s="53"/>
      <c r="QY35" s="53"/>
      <c r="QZ35" s="53"/>
      <c r="RA35" s="53"/>
      <c r="RB35" s="53"/>
      <c r="RC35" s="53"/>
      <c r="RD35" s="53"/>
      <c r="RE35" s="53"/>
      <c r="RF35" s="53"/>
      <c r="RG35" s="53"/>
      <c r="RH35" s="53"/>
      <c r="RI35" s="53"/>
      <c r="RJ35" s="53"/>
      <c r="RK35" s="53"/>
      <c r="RL35" s="53"/>
      <c r="RM35" s="53"/>
      <c r="RN35" s="53"/>
      <c r="RO35" s="53"/>
      <c r="RP35" s="53"/>
      <c r="RQ35" s="53"/>
      <c r="RR35" s="53"/>
      <c r="RS35" s="53"/>
      <c r="RT35" s="53"/>
      <c r="RU35" s="53"/>
      <c r="RV35" s="53"/>
      <c r="RW35" s="53"/>
      <c r="RX35" s="53"/>
      <c r="RY35" s="53"/>
      <c r="RZ35" s="53"/>
      <c r="SA35" s="53"/>
      <c r="SB35" s="53"/>
      <c r="SC35" s="53"/>
      <c r="SD35" s="53"/>
      <c r="SE35" s="53"/>
      <c r="SF35" s="53"/>
      <c r="SG35" s="53"/>
      <c r="SH35" s="53"/>
      <c r="SI35" s="53"/>
      <c r="SJ35" s="53"/>
      <c r="SK35" s="53"/>
      <c r="SL35" s="53"/>
      <c r="SM35" s="53"/>
      <c r="SN35" s="53"/>
      <c r="SO35" s="53"/>
      <c r="SP35" s="53"/>
      <c r="SQ35" s="53"/>
      <c r="SR35" s="53"/>
      <c r="SS35" s="53"/>
      <c r="ST35" s="53"/>
      <c r="SU35" s="53"/>
      <c r="SV35" s="53"/>
      <c r="SW35" s="53"/>
      <c r="SX35" s="53"/>
      <c r="SY35" s="53"/>
      <c r="SZ35" s="53"/>
    </row>
    <row r="36" spans="6:520" x14ac:dyDescent="0.25">
      <c r="F36" s="40">
        <v>190</v>
      </c>
      <c r="G36" s="41">
        <v>5.6806360000000211</v>
      </c>
      <c r="H36" s="41">
        <f t="shared" si="0"/>
        <v>8.443636000000021</v>
      </c>
      <c r="I36" s="41">
        <v>56.761205000000018</v>
      </c>
      <c r="J36" s="41">
        <v>-4.7287949999999839</v>
      </c>
      <c r="L36" s="17">
        <f t="shared" si="1"/>
        <v>40.790512077294792</v>
      </c>
      <c r="M36" s="17">
        <f t="shared" si="2"/>
        <v>-22.844420289854995</v>
      </c>
      <c r="O36" s="17">
        <f t="shared" si="3"/>
        <v>42.218180000000103</v>
      </c>
      <c r="P36" s="17">
        <f t="shared" si="4"/>
        <v>-23.643974999999919</v>
      </c>
      <c r="R36" s="17">
        <f t="shared" si="5"/>
        <v>42.788768224270754</v>
      </c>
      <c r="S36" s="17">
        <f t="shared" si="6"/>
        <v>-24.714999503483369</v>
      </c>
      <c r="U36" s="17">
        <f t="shared" si="7"/>
        <v>42.752587341772255</v>
      </c>
      <c r="V36" s="17">
        <v>-23.943265822784728</v>
      </c>
      <c r="X36" s="17">
        <f t="shared" si="8"/>
        <v>44.533945147679439</v>
      </c>
      <c r="Y36" s="17">
        <f t="shared" si="9"/>
        <v>-24.940901898734094</v>
      </c>
      <c r="AA36" s="17">
        <f t="shared" si="10"/>
        <v>46.56425471370364</v>
      </c>
      <c r="AB36" s="17">
        <f t="shared" si="11"/>
        <v>-26.077961540370392</v>
      </c>
      <c r="AD36" s="17">
        <f t="shared" si="12"/>
        <v>48.24934857142869</v>
      </c>
      <c r="AE36" s="17">
        <f t="shared" si="13"/>
        <v>-22.844420289854995</v>
      </c>
      <c r="AG36" s="17">
        <f t="shared" si="14"/>
        <v>47.812208380521078</v>
      </c>
      <c r="AH36" s="60">
        <f t="shared" si="15"/>
        <v>-26.776868629671483</v>
      </c>
      <c r="AJ36" s="17">
        <f t="shared" si="16"/>
        <v>51.801447852760859</v>
      </c>
      <c r="AK36" s="17">
        <f t="shared" si="17"/>
        <v>-29.011012269938551</v>
      </c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  <c r="IW36" s="53"/>
      <c r="IX36" s="53"/>
      <c r="IY36" s="53"/>
      <c r="IZ36" s="53"/>
      <c r="JA36" s="53"/>
      <c r="JB36" s="53"/>
      <c r="JC36" s="53"/>
      <c r="JD36" s="53"/>
      <c r="JE36" s="53"/>
      <c r="JF36" s="53"/>
      <c r="JG36" s="53"/>
      <c r="JH36" s="53"/>
      <c r="JI36" s="53"/>
      <c r="JJ36" s="53"/>
      <c r="JK36" s="53"/>
      <c r="JL36" s="53"/>
      <c r="JM36" s="53"/>
      <c r="JN36" s="53"/>
      <c r="JO36" s="53"/>
      <c r="JP36" s="53"/>
      <c r="JQ36" s="53"/>
      <c r="JR36" s="53"/>
      <c r="JS36" s="53"/>
      <c r="JT36" s="53"/>
      <c r="JU36" s="53"/>
      <c r="JV36" s="53"/>
      <c r="JW36" s="53"/>
      <c r="JX36" s="53"/>
      <c r="JY36" s="53"/>
      <c r="JZ36" s="53"/>
      <c r="KA36" s="53"/>
      <c r="KB36" s="53"/>
      <c r="KC36" s="53"/>
      <c r="KD36" s="53"/>
      <c r="KE36" s="53"/>
      <c r="KF36" s="53"/>
      <c r="KG36" s="53"/>
      <c r="KH36" s="53"/>
      <c r="KI36" s="53"/>
      <c r="KJ36" s="53"/>
      <c r="KK36" s="53"/>
      <c r="KL36" s="53"/>
      <c r="KM36" s="53"/>
      <c r="KN36" s="53"/>
      <c r="KO36" s="53"/>
      <c r="KP36" s="53"/>
      <c r="KQ36" s="53"/>
      <c r="KR36" s="53"/>
      <c r="KS36" s="53"/>
      <c r="KT36" s="53"/>
      <c r="KU36" s="53"/>
      <c r="KV36" s="53"/>
      <c r="KW36" s="53"/>
      <c r="KX36" s="53"/>
      <c r="KY36" s="53"/>
      <c r="KZ36" s="53"/>
      <c r="LA36" s="53"/>
      <c r="LB36" s="53"/>
      <c r="LC36" s="53"/>
      <c r="LD36" s="53"/>
      <c r="LE36" s="53"/>
      <c r="LF36" s="53"/>
      <c r="LG36" s="53"/>
      <c r="LH36" s="53"/>
      <c r="LI36" s="53"/>
      <c r="LJ36" s="53"/>
      <c r="LK36" s="53"/>
      <c r="LL36" s="53"/>
      <c r="LM36" s="53"/>
      <c r="LN36" s="53"/>
      <c r="LO36" s="53"/>
      <c r="LP36" s="53"/>
      <c r="LQ36" s="53"/>
      <c r="LR36" s="53"/>
      <c r="LS36" s="53"/>
      <c r="LT36" s="53"/>
      <c r="LU36" s="53"/>
      <c r="LV36" s="53"/>
      <c r="LW36" s="53"/>
      <c r="LX36" s="53"/>
      <c r="LY36" s="53"/>
      <c r="LZ36" s="53"/>
      <c r="MA36" s="53"/>
      <c r="MB36" s="53"/>
      <c r="MC36" s="53"/>
      <c r="MD36" s="53"/>
      <c r="ME36" s="53"/>
      <c r="MF36" s="53"/>
      <c r="MG36" s="53"/>
      <c r="MH36" s="53"/>
      <c r="MI36" s="53"/>
      <c r="MJ36" s="53"/>
      <c r="MK36" s="53"/>
      <c r="ML36" s="53"/>
      <c r="MM36" s="53"/>
      <c r="MN36" s="53"/>
      <c r="MO36" s="53"/>
      <c r="MP36" s="53"/>
      <c r="MQ36" s="53"/>
      <c r="MR36" s="53"/>
      <c r="MS36" s="53"/>
      <c r="MT36" s="53"/>
      <c r="MU36" s="53"/>
      <c r="MV36" s="53"/>
      <c r="MW36" s="53"/>
      <c r="MX36" s="53"/>
      <c r="MY36" s="53"/>
      <c r="MZ36" s="53"/>
      <c r="NA36" s="53"/>
      <c r="NB36" s="53"/>
      <c r="NC36" s="53"/>
      <c r="ND36" s="53"/>
      <c r="NE36" s="53"/>
      <c r="NF36" s="53"/>
      <c r="NG36" s="53"/>
      <c r="NH36" s="53"/>
      <c r="NI36" s="53"/>
      <c r="NJ36" s="53"/>
      <c r="NK36" s="53"/>
      <c r="NL36" s="53"/>
      <c r="NM36" s="53"/>
      <c r="NN36" s="53"/>
      <c r="NO36" s="53"/>
      <c r="NP36" s="53"/>
      <c r="NQ36" s="53"/>
      <c r="NR36" s="53"/>
      <c r="NS36" s="53"/>
      <c r="NT36" s="53"/>
      <c r="NU36" s="53"/>
      <c r="NV36" s="53"/>
      <c r="NW36" s="53"/>
      <c r="NX36" s="53"/>
      <c r="NY36" s="53"/>
      <c r="NZ36" s="53"/>
      <c r="OA36" s="53"/>
      <c r="OB36" s="53"/>
      <c r="OC36" s="53"/>
      <c r="OD36" s="53"/>
      <c r="OE36" s="53"/>
      <c r="OF36" s="53"/>
      <c r="OG36" s="53"/>
      <c r="OH36" s="53"/>
      <c r="OI36" s="53"/>
      <c r="OJ36" s="53"/>
      <c r="OK36" s="53"/>
      <c r="OL36" s="53"/>
      <c r="OM36" s="53"/>
      <c r="ON36" s="53"/>
      <c r="OO36" s="53"/>
      <c r="OP36" s="53"/>
      <c r="OQ36" s="53"/>
      <c r="OR36" s="53"/>
      <c r="OS36" s="53"/>
      <c r="OT36" s="53"/>
      <c r="OU36" s="53"/>
      <c r="OV36" s="53"/>
      <c r="OW36" s="53"/>
      <c r="OX36" s="53"/>
      <c r="OY36" s="53"/>
      <c r="OZ36" s="53"/>
      <c r="PA36" s="53"/>
      <c r="PB36" s="53"/>
      <c r="PC36" s="53"/>
      <c r="PD36" s="53"/>
      <c r="PE36" s="53"/>
      <c r="PF36" s="53"/>
      <c r="PG36" s="53"/>
      <c r="PH36" s="53"/>
      <c r="PI36" s="53"/>
      <c r="PJ36" s="53"/>
      <c r="PK36" s="53"/>
      <c r="PL36" s="53"/>
      <c r="PM36" s="53"/>
      <c r="PN36" s="53"/>
      <c r="PO36" s="53"/>
      <c r="PP36" s="53"/>
      <c r="PQ36" s="53"/>
      <c r="PR36" s="53"/>
      <c r="PS36" s="53"/>
      <c r="PT36" s="53"/>
      <c r="PU36" s="53"/>
      <c r="PV36" s="53"/>
      <c r="PW36" s="53"/>
      <c r="PX36" s="53"/>
      <c r="PY36" s="53"/>
      <c r="PZ36" s="53"/>
      <c r="QA36" s="53"/>
      <c r="QB36" s="53"/>
      <c r="QC36" s="53"/>
      <c r="QD36" s="53"/>
      <c r="QE36" s="53"/>
      <c r="QF36" s="53"/>
      <c r="QG36" s="53"/>
      <c r="QH36" s="53"/>
      <c r="QI36" s="53"/>
      <c r="QJ36" s="53"/>
      <c r="QK36" s="53"/>
      <c r="QL36" s="53"/>
      <c r="QM36" s="53"/>
      <c r="QN36" s="53"/>
      <c r="QO36" s="53"/>
      <c r="QP36" s="53"/>
      <c r="QQ36" s="53"/>
      <c r="QR36" s="53"/>
      <c r="QS36" s="53"/>
      <c r="QT36" s="53"/>
      <c r="QU36" s="53"/>
      <c r="QV36" s="53"/>
      <c r="QW36" s="53"/>
      <c r="QX36" s="53"/>
      <c r="QY36" s="53"/>
      <c r="QZ36" s="53"/>
      <c r="RA36" s="53"/>
      <c r="RB36" s="53"/>
      <c r="RC36" s="53"/>
      <c r="RD36" s="53"/>
      <c r="RE36" s="53"/>
      <c r="RF36" s="53"/>
      <c r="RG36" s="53"/>
      <c r="RH36" s="53"/>
      <c r="RI36" s="53"/>
      <c r="RJ36" s="53"/>
      <c r="RK36" s="53"/>
      <c r="RL36" s="53"/>
      <c r="RM36" s="53"/>
      <c r="RN36" s="53"/>
      <c r="RO36" s="53"/>
      <c r="RP36" s="53"/>
      <c r="RQ36" s="53"/>
      <c r="RR36" s="53"/>
      <c r="RS36" s="53"/>
      <c r="RT36" s="53"/>
      <c r="RU36" s="53"/>
      <c r="RV36" s="53"/>
      <c r="RW36" s="53"/>
      <c r="RX36" s="53"/>
      <c r="RY36" s="53"/>
      <c r="RZ36" s="53"/>
      <c r="SA36" s="53"/>
      <c r="SB36" s="53"/>
      <c r="SC36" s="53"/>
      <c r="SD36" s="53"/>
      <c r="SE36" s="53"/>
      <c r="SF36" s="53"/>
      <c r="SG36" s="53"/>
      <c r="SH36" s="53"/>
      <c r="SI36" s="53"/>
      <c r="SJ36" s="53"/>
      <c r="SK36" s="53"/>
      <c r="SL36" s="53"/>
      <c r="SM36" s="53"/>
      <c r="SN36" s="53"/>
      <c r="SO36" s="53"/>
      <c r="SP36" s="53"/>
      <c r="SQ36" s="53"/>
      <c r="SR36" s="53"/>
      <c r="SS36" s="53"/>
      <c r="ST36" s="53"/>
      <c r="SU36" s="53"/>
      <c r="SV36" s="53"/>
      <c r="SW36" s="53"/>
      <c r="SX36" s="53"/>
      <c r="SY36" s="53"/>
      <c r="SZ36" s="53"/>
    </row>
    <row r="37" spans="6:520" x14ac:dyDescent="0.25">
      <c r="F37" s="40">
        <v>180</v>
      </c>
      <c r="G37" s="41">
        <v>1.6524369999999919</v>
      </c>
      <c r="H37" s="41">
        <f t="shared" si="0"/>
        <v>4.4154369999999918</v>
      </c>
      <c r="I37" s="41">
        <v>55.538239000000004</v>
      </c>
      <c r="J37" s="41">
        <v>-5.9517609999999976</v>
      </c>
      <c r="L37" s="17">
        <f t="shared" si="1"/>
        <v>21.330613526570009</v>
      </c>
      <c r="M37" s="17">
        <f t="shared" si="2"/>
        <v>-28.752468599033804</v>
      </c>
      <c r="O37" s="17">
        <f t="shared" si="3"/>
        <v>22.077184999999957</v>
      </c>
      <c r="P37" s="17">
        <f t="shared" si="4"/>
        <v>-29.758804999999988</v>
      </c>
      <c r="R37" s="17">
        <f t="shared" si="5"/>
        <v>22.375563134397144</v>
      </c>
      <c r="S37" s="17">
        <f t="shared" si="6"/>
        <v>-31.106819001426821</v>
      </c>
      <c r="U37" s="17">
        <f t="shared" si="7"/>
        <v>22.356643037974642</v>
      </c>
      <c r="V37" s="17">
        <v>-30.135498734177201</v>
      </c>
      <c r="X37" s="17">
        <f t="shared" si="8"/>
        <v>23.288169831223588</v>
      </c>
      <c r="Y37" s="17">
        <f t="shared" si="9"/>
        <v>-31.39114451476792</v>
      </c>
      <c r="AA37" s="17">
        <f t="shared" si="10"/>
        <v>24.349881157869731</v>
      </c>
      <c r="AB37" s="17">
        <f t="shared" si="11"/>
        <v>-32.822271732117144</v>
      </c>
      <c r="AD37" s="17">
        <f t="shared" si="12"/>
        <v>25.231068571428526</v>
      </c>
      <c r="AE37" s="17">
        <f t="shared" si="13"/>
        <v>-28.752468599033804</v>
      </c>
      <c r="AG37" s="17">
        <f t="shared" si="14"/>
        <v>25.002474518686249</v>
      </c>
      <c r="AH37" s="60">
        <f t="shared" si="15"/>
        <v>-33.701930917327282</v>
      </c>
      <c r="AJ37" s="17">
        <f t="shared" si="16"/>
        <v>27.088570552147189</v>
      </c>
      <c r="AK37" s="17">
        <f t="shared" si="17"/>
        <v>-36.513871165644154</v>
      </c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  <c r="IW37" s="53"/>
      <c r="IX37" s="53"/>
      <c r="IY37" s="53"/>
      <c r="IZ37" s="53"/>
      <c r="JA37" s="53"/>
      <c r="JB37" s="53"/>
      <c r="JC37" s="53"/>
      <c r="JD37" s="53"/>
      <c r="JE37" s="53"/>
      <c r="JF37" s="53"/>
      <c r="JG37" s="53"/>
      <c r="JH37" s="53"/>
      <c r="JI37" s="53"/>
      <c r="JJ37" s="53"/>
      <c r="JK37" s="53"/>
      <c r="JL37" s="53"/>
      <c r="JM37" s="53"/>
      <c r="JN37" s="53"/>
      <c r="JO37" s="53"/>
      <c r="JP37" s="53"/>
      <c r="JQ37" s="53"/>
      <c r="JR37" s="53"/>
      <c r="JS37" s="53"/>
      <c r="JT37" s="53"/>
      <c r="JU37" s="53"/>
      <c r="JV37" s="53"/>
      <c r="JW37" s="53"/>
      <c r="JX37" s="53"/>
      <c r="JY37" s="53"/>
      <c r="JZ37" s="53"/>
      <c r="KA37" s="53"/>
      <c r="KB37" s="53"/>
      <c r="KC37" s="53"/>
      <c r="KD37" s="53"/>
      <c r="KE37" s="53"/>
      <c r="KF37" s="53"/>
      <c r="KG37" s="53"/>
      <c r="KH37" s="53"/>
      <c r="KI37" s="53"/>
      <c r="KJ37" s="53"/>
      <c r="KK37" s="53"/>
      <c r="KL37" s="53"/>
      <c r="KM37" s="53"/>
      <c r="KN37" s="53"/>
      <c r="KO37" s="53"/>
      <c r="KP37" s="53"/>
      <c r="KQ37" s="53"/>
      <c r="KR37" s="53"/>
      <c r="KS37" s="53"/>
      <c r="KT37" s="53"/>
      <c r="KU37" s="53"/>
      <c r="KV37" s="53"/>
      <c r="KW37" s="53"/>
      <c r="KX37" s="53"/>
      <c r="KY37" s="53"/>
      <c r="KZ37" s="53"/>
      <c r="LA37" s="53"/>
      <c r="LB37" s="53"/>
      <c r="LC37" s="53"/>
      <c r="LD37" s="53"/>
      <c r="LE37" s="53"/>
      <c r="LF37" s="53"/>
      <c r="LG37" s="53"/>
      <c r="LH37" s="53"/>
      <c r="LI37" s="53"/>
      <c r="LJ37" s="53"/>
      <c r="LK37" s="53"/>
      <c r="LL37" s="53"/>
      <c r="LM37" s="53"/>
      <c r="LN37" s="53"/>
      <c r="LO37" s="53"/>
      <c r="LP37" s="53"/>
      <c r="LQ37" s="53"/>
      <c r="LR37" s="53"/>
      <c r="LS37" s="53"/>
      <c r="LT37" s="53"/>
      <c r="LU37" s="53"/>
      <c r="LV37" s="53"/>
      <c r="LW37" s="53"/>
      <c r="LX37" s="53"/>
      <c r="LY37" s="53"/>
      <c r="LZ37" s="53"/>
      <c r="MA37" s="53"/>
      <c r="MB37" s="53"/>
      <c r="MC37" s="53"/>
      <c r="MD37" s="53"/>
      <c r="ME37" s="53"/>
      <c r="MF37" s="53"/>
      <c r="MG37" s="53"/>
      <c r="MH37" s="53"/>
      <c r="MI37" s="53"/>
      <c r="MJ37" s="53"/>
      <c r="MK37" s="53"/>
      <c r="ML37" s="53"/>
      <c r="MM37" s="53"/>
      <c r="MN37" s="53"/>
      <c r="MO37" s="53"/>
      <c r="MP37" s="53"/>
      <c r="MQ37" s="53"/>
      <c r="MR37" s="53"/>
      <c r="MS37" s="53"/>
      <c r="MT37" s="53"/>
      <c r="MU37" s="53"/>
      <c r="MV37" s="53"/>
      <c r="MW37" s="53"/>
      <c r="MX37" s="53"/>
      <c r="MY37" s="53"/>
      <c r="MZ37" s="53"/>
      <c r="NA37" s="53"/>
      <c r="NB37" s="53"/>
      <c r="NC37" s="53"/>
      <c r="ND37" s="53"/>
      <c r="NE37" s="53"/>
      <c r="NF37" s="53"/>
      <c r="NG37" s="53"/>
      <c r="NH37" s="53"/>
      <c r="NI37" s="53"/>
      <c r="NJ37" s="53"/>
      <c r="NK37" s="53"/>
      <c r="NL37" s="53"/>
      <c r="NM37" s="53"/>
      <c r="NN37" s="53"/>
      <c r="NO37" s="53"/>
      <c r="NP37" s="53"/>
      <c r="NQ37" s="53"/>
      <c r="NR37" s="53"/>
      <c r="NS37" s="53"/>
      <c r="NT37" s="53"/>
      <c r="NU37" s="53"/>
      <c r="NV37" s="53"/>
      <c r="NW37" s="53"/>
      <c r="NX37" s="53"/>
      <c r="NY37" s="53"/>
      <c r="NZ37" s="53"/>
      <c r="OA37" s="53"/>
      <c r="OB37" s="53"/>
      <c r="OC37" s="53"/>
      <c r="OD37" s="53"/>
      <c r="OE37" s="53"/>
      <c r="OF37" s="53"/>
      <c r="OG37" s="53"/>
      <c r="OH37" s="53"/>
      <c r="OI37" s="53"/>
      <c r="OJ37" s="53"/>
      <c r="OK37" s="53"/>
      <c r="OL37" s="53"/>
      <c r="OM37" s="53"/>
      <c r="ON37" s="53"/>
      <c r="OO37" s="53"/>
      <c r="OP37" s="53"/>
      <c r="OQ37" s="53"/>
      <c r="OR37" s="53"/>
      <c r="OS37" s="53"/>
      <c r="OT37" s="53"/>
      <c r="OU37" s="53"/>
      <c r="OV37" s="53"/>
      <c r="OW37" s="53"/>
      <c r="OX37" s="53"/>
      <c r="OY37" s="53"/>
      <c r="OZ37" s="53"/>
      <c r="PA37" s="53"/>
      <c r="PB37" s="53"/>
      <c r="PC37" s="53"/>
      <c r="PD37" s="53"/>
      <c r="PE37" s="53"/>
      <c r="PF37" s="53"/>
      <c r="PG37" s="53"/>
      <c r="PH37" s="53"/>
      <c r="PI37" s="53"/>
      <c r="PJ37" s="53"/>
      <c r="PK37" s="53"/>
      <c r="PL37" s="53"/>
      <c r="PM37" s="53"/>
      <c r="PN37" s="53"/>
      <c r="PO37" s="53"/>
      <c r="PP37" s="53"/>
      <c r="PQ37" s="53"/>
      <c r="PR37" s="53"/>
      <c r="PS37" s="53"/>
      <c r="PT37" s="53"/>
      <c r="PU37" s="53"/>
      <c r="PV37" s="53"/>
      <c r="PW37" s="53"/>
      <c r="PX37" s="53"/>
      <c r="PY37" s="53"/>
      <c r="PZ37" s="53"/>
      <c r="QA37" s="53"/>
      <c r="QB37" s="53"/>
      <c r="QC37" s="53"/>
      <c r="QD37" s="53"/>
      <c r="QE37" s="53"/>
      <c r="QF37" s="53"/>
      <c r="QG37" s="53"/>
      <c r="QH37" s="53"/>
      <c r="QI37" s="53"/>
      <c r="QJ37" s="53"/>
      <c r="QK37" s="53"/>
      <c r="QL37" s="53"/>
      <c r="QM37" s="53"/>
      <c r="QN37" s="53"/>
      <c r="QO37" s="53"/>
      <c r="QP37" s="53"/>
      <c r="QQ37" s="53"/>
      <c r="QR37" s="53"/>
      <c r="QS37" s="53"/>
      <c r="QT37" s="53"/>
      <c r="QU37" s="53"/>
      <c r="QV37" s="53"/>
      <c r="QW37" s="53"/>
      <c r="QX37" s="53"/>
      <c r="QY37" s="53"/>
      <c r="QZ37" s="53"/>
      <c r="RA37" s="53"/>
      <c r="RB37" s="53"/>
      <c r="RC37" s="53"/>
      <c r="RD37" s="53"/>
      <c r="RE37" s="53"/>
      <c r="RF37" s="53"/>
      <c r="RG37" s="53"/>
      <c r="RH37" s="53"/>
      <c r="RI37" s="53"/>
      <c r="RJ37" s="53"/>
      <c r="RK37" s="53"/>
      <c r="RL37" s="53"/>
      <c r="RM37" s="53"/>
      <c r="RN37" s="53"/>
      <c r="RO37" s="53"/>
      <c r="RP37" s="53"/>
      <c r="RQ37" s="53"/>
      <c r="RR37" s="53"/>
      <c r="RS37" s="53"/>
      <c r="RT37" s="53"/>
      <c r="RU37" s="53"/>
      <c r="RV37" s="53"/>
      <c r="RW37" s="53"/>
      <c r="RX37" s="53"/>
      <c r="RY37" s="53"/>
      <c r="RZ37" s="53"/>
      <c r="SA37" s="53"/>
      <c r="SB37" s="53"/>
      <c r="SC37" s="53"/>
      <c r="SD37" s="53"/>
      <c r="SE37" s="53"/>
      <c r="SF37" s="53"/>
      <c r="SG37" s="53"/>
      <c r="SH37" s="53"/>
      <c r="SI37" s="53"/>
      <c r="SJ37" s="53"/>
      <c r="SK37" s="53"/>
      <c r="SL37" s="53"/>
      <c r="SM37" s="53"/>
      <c r="SN37" s="53"/>
      <c r="SO37" s="53"/>
      <c r="SP37" s="53"/>
      <c r="SQ37" s="53"/>
      <c r="SR37" s="53"/>
      <c r="SS37" s="53"/>
      <c r="ST37" s="53"/>
      <c r="SU37" s="53"/>
      <c r="SV37" s="53"/>
      <c r="SW37" s="53"/>
      <c r="SX37" s="53"/>
      <c r="SY37" s="53"/>
      <c r="SZ37" s="53"/>
    </row>
    <row r="38" spans="6:520" x14ac:dyDescent="0.25">
      <c r="F38" s="40">
        <v>170</v>
      </c>
      <c r="G38" s="41">
        <v>18.147340999999983</v>
      </c>
      <c r="H38" s="41">
        <f t="shared" si="0"/>
        <v>20.910340999999981</v>
      </c>
      <c r="I38" s="41">
        <v>69.282453000000004</v>
      </c>
      <c r="J38" s="41">
        <v>7.7924530000000019</v>
      </c>
      <c r="L38" s="17">
        <f t="shared" si="1"/>
        <v>101.01614009661827</v>
      </c>
      <c r="M38" s="17">
        <f t="shared" si="2"/>
        <v>37.644700483091796</v>
      </c>
      <c r="O38" s="17">
        <f t="shared" si="3"/>
        <v>104.55170499999991</v>
      </c>
      <c r="P38" s="17">
        <f t="shared" si="4"/>
        <v>38.962265000000009</v>
      </c>
      <c r="R38" s="17">
        <f t="shared" si="5"/>
        <v>105.96474487287975</v>
      </c>
      <c r="S38" s="17">
        <f t="shared" si="6"/>
        <v>40.727177225047441</v>
      </c>
      <c r="U38" s="17">
        <f t="shared" si="7"/>
        <v>105.87514430379737</v>
      </c>
      <c r="V38" s="17">
        <v>39.455458227848105</v>
      </c>
      <c r="X38" s="17">
        <f t="shared" si="8"/>
        <v>110.28660864978895</v>
      </c>
      <c r="Y38" s="17">
        <f t="shared" si="9"/>
        <v>41.099435654008445</v>
      </c>
      <c r="AA38" s="17">
        <f t="shared" si="10"/>
        <v>115.31459249005962</v>
      </c>
      <c r="AB38" s="17">
        <f t="shared" si="11"/>
        <v>42.973165391848156</v>
      </c>
      <c r="AD38" s="17">
        <f t="shared" si="12"/>
        <v>119.48766285714275</v>
      </c>
      <c r="AE38" s="17">
        <f t="shared" si="13"/>
        <v>37.644700483091796</v>
      </c>
      <c r="AG38" s="17">
        <f t="shared" si="14"/>
        <v>118.4051019252547</v>
      </c>
      <c r="AH38" s="60">
        <f t="shared" si="15"/>
        <v>44.124875424688575</v>
      </c>
      <c r="AJ38" s="17">
        <f t="shared" si="16"/>
        <v>128.28430061349684</v>
      </c>
      <c r="AK38" s="17">
        <f t="shared" si="17"/>
        <v>47.806460122699399</v>
      </c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  <c r="IW38" s="53"/>
      <c r="IX38" s="53"/>
      <c r="IY38" s="53"/>
      <c r="IZ38" s="53"/>
      <c r="JA38" s="53"/>
      <c r="JB38" s="53"/>
      <c r="JC38" s="53"/>
      <c r="JD38" s="53"/>
      <c r="JE38" s="53"/>
      <c r="JF38" s="53"/>
      <c r="JG38" s="53"/>
      <c r="JH38" s="53"/>
      <c r="JI38" s="53"/>
      <c r="JJ38" s="53"/>
      <c r="JK38" s="53"/>
      <c r="JL38" s="53"/>
      <c r="JM38" s="53"/>
      <c r="JN38" s="53"/>
      <c r="JO38" s="53"/>
      <c r="JP38" s="53"/>
      <c r="JQ38" s="53"/>
      <c r="JR38" s="53"/>
      <c r="JS38" s="53"/>
      <c r="JT38" s="53"/>
      <c r="JU38" s="53"/>
      <c r="JV38" s="53"/>
      <c r="JW38" s="53"/>
      <c r="JX38" s="53"/>
      <c r="JY38" s="53"/>
      <c r="JZ38" s="53"/>
      <c r="KA38" s="53"/>
      <c r="KB38" s="53"/>
      <c r="KC38" s="53"/>
      <c r="KD38" s="53"/>
      <c r="KE38" s="53"/>
      <c r="KF38" s="53"/>
      <c r="KG38" s="53"/>
      <c r="KH38" s="53"/>
      <c r="KI38" s="53"/>
      <c r="KJ38" s="53"/>
      <c r="KK38" s="53"/>
      <c r="KL38" s="53"/>
      <c r="KM38" s="53"/>
      <c r="KN38" s="53"/>
      <c r="KO38" s="53"/>
      <c r="KP38" s="53"/>
      <c r="KQ38" s="53"/>
      <c r="KR38" s="53"/>
      <c r="KS38" s="53"/>
      <c r="KT38" s="53"/>
      <c r="KU38" s="53"/>
      <c r="KV38" s="53"/>
      <c r="KW38" s="53"/>
      <c r="KX38" s="53"/>
      <c r="KY38" s="53"/>
      <c r="KZ38" s="53"/>
      <c r="LA38" s="53"/>
      <c r="LB38" s="53"/>
      <c r="LC38" s="53"/>
      <c r="LD38" s="53"/>
      <c r="LE38" s="53"/>
      <c r="LF38" s="53"/>
      <c r="LG38" s="53"/>
      <c r="LH38" s="53"/>
      <c r="LI38" s="53"/>
      <c r="LJ38" s="53"/>
      <c r="LK38" s="53"/>
      <c r="LL38" s="53"/>
      <c r="LM38" s="53"/>
      <c r="LN38" s="53"/>
      <c r="LO38" s="53"/>
      <c r="LP38" s="53"/>
      <c r="LQ38" s="53"/>
      <c r="LR38" s="53"/>
      <c r="LS38" s="53"/>
      <c r="LT38" s="53"/>
      <c r="LU38" s="53"/>
      <c r="LV38" s="53"/>
      <c r="LW38" s="53"/>
      <c r="LX38" s="53"/>
      <c r="LY38" s="53"/>
      <c r="LZ38" s="53"/>
      <c r="MA38" s="53"/>
      <c r="MB38" s="53"/>
      <c r="MC38" s="53"/>
      <c r="MD38" s="53"/>
      <c r="ME38" s="53"/>
      <c r="MF38" s="53"/>
      <c r="MG38" s="53"/>
      <c r="MH38" s="53"/>
      <c r="MI38" s="53"/>
      <c r="MJ38" s="53"/>
      <c r="MK38" s="53"/>
      <c r="ML38" s="53"/>
      <c r="MM38" s="53"/>
      <c r="MN38" s="53"/>
      <c r="MO38" s="53"/>
      <c r="MP38" s="53"/>
      <c r="MQ38" s="53"/>
      <c r="MR38" s="53"/>
      <c r="MS38" s="53"/>
      <c r="MT38" s="53"/>
      <c r="MU38" s="53"/>
      <c r="MV38" s="53"/>
      <c r="MW38" s="53"/>
      <c r="MX38" s="53"/>
      <c r="MY38" s="53"/>
      <c r="MZ38" s="53"/>
      <c r="NA38" s="53"/>
      <c r="NB38" s="53"/>
      <c r="NC38" s="53"/>
      <c r="ND38" s="53"/>
      <c r="NE38" s="53"/>
      <c r="NF38" s="53"/>
      <c r="NG38" s="53"/>
      <c r="NH38" s="53"/>
      <c r="NI38" s="53"/>
      <c r="NJ38" s="53"/>
      <c r="NK38" s="53"/>
      <c r="NL38" s="53"/>
      <c r="NM38" s="53"/>
      <c r="NN38" s="53"/>
      <c r="NO38" s="53"/>
      <c r="NP38" s="53"/>
      <c r="NQ38" s="53"/>
      <c r="NR38" s="53"/>
      <c r="NS38" s="53"/>
      <c r="NT38" s="53"/>
      <c r="NU38" s="53"/>
      <c r="NV38" s="53"/>
      <c r="NW38" s="53"/>
      <c r="NX38" s="53"/>
      <c r="NY38" s="53"/>
      <c r="NZ38" s="53"/>
      <c r="OA38" s="53"/>
      <c r="OB38" s="53"/>
      <c r="OC38" s="53"/>
      <c r="OD38" s="53"/>
      <c r="OE38" s="53"/>
      <c r="OF38" s="53"/>
      <c r="OG38" s="53"/>
      <c r="OH38" s="53"/>
      <c r="OI38" s="53"/>
      <c r="OJ38" s="53"/>
      <c r="OK38" s="53"/>
      <c r="OL38" s="53"/>
      <c r="OM38" s="53"/>
      <c r="ON38" s="53"/>
      <c r="OO38" s="53"/>
      <c r="OP38" s="53"/>
      <c r="OQ38" s="53"/>
      <c r="OR38" s="53"/>
      <c r="OS38" s="53"/>
      <c r="OT38" s="53"/>
      <c r="OU38" s="53"/>
      <c r="OV38" s="53"/>
      <c r="OW38" s="53"/>
      <c r="OX38" s="53"/>
      <c r="OY38" s="53"/>
      <c r="OZ38" s="53"/>
      <c r="PA38" s="53"/>
      <c r="PB38" s="53"/>
      <c r="PC38" s="53"/>
      <c r="PD38" s="53"/>
      <c r="PE38" s="53"/>
      <c r="PF38" s="53"/>
      <c r="PG38" s="53"/>
      <c r="PH38" s="53"/>
      <c r="PI38" s="53"/>
      <c r="PJ38" s="53"/>
      <c r="PK38" s="53"/>
      <c r="PL38" s="53"/>
      <c r="PM38" s="53"/>
      <c r="PN38" s="53"/>
      <c r="PO38" s="53"/>
      <c r="PP38" s="53"/>
      <c r="PQ38" s="53"/>
      <c r="PR38" s="53"/>
      <c r="PS38" s="53"/>
      <c r="PT38" s="53"/>
      <c r="PU38" s="53"/>
      <c r="PV38" s="53"/>
      <c r="PW38" s="53"/>
      <c r="PX38" s="53"/>
      <c r="PY38" s="53"/>
      <c r="PZ38" s="53"/>
      <c r="QA38" s="53"/>
      <c r="QB38" s="53"/>
      <c r="QC38" s="53"/>
      <c r="QD38" s="53"/>
      <c r="QE38" s="53"/>
      <c r="QF38" s="53"/>
      <c r="QG38" s="53"/>
      <c r="QH38" s="53"/>
      <c r="QI38" s="53"/>
      <c r="QJ38" s="53"/>
      <c r="QK38" s="53"/>
      <c r="QL38" s="53"/>
      <c r="QM38" s="53"/>
      <c r="QN38" s="53"/>
      <c r="QO38" s="53"/>
      <c r="QP38" s="53"/>
      <c r="QQ38" s="53"/>
      <c r="QR38" s="53"/>
      <c r="QS38" s="53"/>
      <c r="QT38" s="53"/>
      <c r="QU38" s="53"/>
      <c r="QV38" s="53"/>
      <c r="QW38" s="53"/>
      <c r="QX38" s="53"/>
      <c r="QY38" s="53"/>
      <c r="QZ38" s="53"/>
      <c r="RA38" s="53"/>
      <c r="RB38" s="53"/>
      <c r="RC38" s="53"/>
      <c r="RD38" s="53"/>
      <c r="RE38" s="53"/>
      <c r="RF38" s="53"/>
      <c r="RG38" s="53"/>
      <c r="RH38" s="53"/>
      <c r="RI38" s="53"/>
      <c r="RJ38" s="53"/>
      <c r="RK38" s="53"/>
      <c r="RL38" s="53"/>
      <c r="RM38" s="53"/>
      <c r="RN38" s="53"/>
      <c r="RO38" s="53"/>
      <c r="RP38" s="53"/>
      <c r="RQ38" s="53"/>
      <c r="RR38" s="53"/>
      <c r="RS38" s="53"/>
      <c r="RT38" s="53"/>
      <c r="RU38" s="53"/>
      <c r="RV38" s="53"/>
      <c r="RW38" s="53"/>
      <c r="RX38" s="53"/>
      <c r="RY38" s="53"/>
      <c r="RZ38" s="53"/>
      <c r="SA38" s="53"/>
      <c r="SB38" s="53"/>
      <c r="SC38" s="53"/>
      <c r="SD38" s="53"/>
      <c r="SE38" s="53"/>
      <c r="SF38" s="53"/>
      <c r="SG38" s="53"/>
      <c r="SH38" s="53"/>
      <c r="SI38" s="53"/>
      <c r="SJ38" s="53"/>
      <c r="SK38" s="53"/>
      <c r="SL38" s="53"/>
      <c r="SM38" s="53"/>
      <c r="SN38" s="53"/>
      <c r="SO38" s="53"/>
      <c r="SP38" s="53"/>
      <c r="SQ38" s="53"/>
      <c r="SR38" s="53"/>
      <c r="SS38" s="53"/>
      <c r="ST38" s="53"/>
      <c r="SU38" s="53"/>
      <c r="SV38" s="53"/>
      <c r="SW38" s="53"/>
      <c r="SX38" s="53"/>
      <c r="SY38" s="53"/>
      <c r="SZ38" s="53"/>
    </row>
    <row r="39" spans="6:520" x14ac:dyDescent="0.25">
      <c r="F39" s="40">
        <v>160</v>
      </c>
      <c r="G39" s="41">
        <v>32.725333999999989</v>
      </c>
      <c r="H39" s="41">
        <f t="shared" si="0"/>
        <v>35.488333999999988</v>
      </c>
      <c r="I39" s="41">
        <v>77.414276999999984</v>
      </c>
      <c r="J39" s="41">
        <v>15.924276999999982</v>
      </c>
      <c r="L39" s="17">
        <f t="shared" si="1"/>
        <v>171.44122705314004</v>
      </c>
      <c r="M39" s="17">
        <f t="shared" si="2"/>
        <v>76.928874396135171</v>
      </c>
      <c r="O39" s="17">
        <f t="shared" si="3"/>
        <v>177.44166999999993</v>
      </c>
      <c r="P39" s="17">
        <f t="shared" si="4"/>
        <v>79.621384999999904</v>
      </c>
      <c r="R39" s="17">
        <f t="shared" si="5"/>
        <v>179.83983418890904</v>
      </c>
      <c r="S39" s="17">
        <f t="shared" si="6"/>
        <v>83.228073568072318</v>
      </c>
      <c r="U39" s="17">
        <f t="shared" si="7"/>
        <v>179.68776708860753</v>
      </c>
      <c r="V39" s="17">
        <v>80.629250632911308</v>
      </c>
      <c r="X39" s="17">
        <f t="shared" si="8"/>
        <v>187.17475738396618</v>
      </c>
      <c r="Y39" s="17">
        <f t="shared" si="9"/>
        <v>83.988802742615945</v>
      </c>
      <c r="AA39" s="17">
        <f t="shared" si="10"/>
        <v>195.7080840222132</v>
      </c>
      <c r="AB39" s="17">
        <f t="shared" si="11"/>
        <v>87.817865474017324</v>
      </c>
      <c r="AD39" s="17">
        <f t="shared" si="12"/>
        <v>202.79047999999995</v>
      </c>
      <c r="AE39" s="17">
        <f t="shared" si="13"/>
        <v>76.928874396135171</v>
      </c>
      <c r="AG39" s="17">
        <f t="shared" si="14"/>
        <v>200.95319365798409</v>
      </c>
      <c r="AH39" s="60">
        <f t="shared" si="15"/>
        <v>90.171443941109743</v>
      </c>
      <c r="AJ39" s="17">
        <f t="shared" si="16"/>
        <v>217.71984049079748</v>
      </c>
      <c r="AK39" s="17">
        <f t="shared" si="17"/>
        <v>97.69495092024529</v>
      </c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  <c r="IW39" s="53"/>
      <c r="IX39" s="53"/>
      <c r="IY39" s="53"/>
      <c r="IZ39" s="53"/>
      <c r="JA39" s="53"/>
      <c r="JB39" s="53"/>
      <c r="JC39" s="53"/>
      <c r="JD39" s="53"/>
      <c r="JE39" s="53"/>
      <c r="JF39" s="53"/>
      <c r="JG39" s="53"/>
      <c r="JH39" s="53"/>
      <c r="JI39" s="53"/>
      <c r="JJ39" s="53"/>
      <c r="JK39" s="53"/>
      <c r="JL39" s="53"/>
      <c r="JM39" s="53"/>
      <c r="JN39" s="53"/>
      <c r="JO39" s="53"/>
      <c r="JP39" s="53"/>
      <c r="JQ39" s="53"/>
      <c r="JR39" s="53"/>
      <c r="JS39" s="53"/>
      <c r="JT39" s="53"/>
      <c r="JU39" s="53"/>
      <c r="JV39" s="53"/>
      <c r="JW39" s="53"/>
      <c r="JX39" s="53"/>
      <c r="JY39" s="53"/>
      <c r="JZ39" s="53"/>
      <c r="KA39" s="53"/>
      <c r="KB39" s="53"/>
      <c r="KC39" s="53"/>
      <c r="KD39" s="53"/>
      <c r="KE39" s="53"/>
      <c r="KF39" s="53"/>
      <c r="KG39" s="53"/>
      <c r="KH39" s="53"/>
      <c r="KI39" s="53"/>
      <c r="KJ39" s="53"/>
      <c r="KK39" s="53"/>
      <c r="KL39" s="53"/>
      <c r="KM39" s="53"/>
      <c r="KN39" s="53"/>
      <c r="KO39" s="53"/>
      <c r="KP39" s="53"/>
      <c r="KQ39" s="53"/>
      <c r="KR39" s="53"/>
      <c r="KS39" s="53"/>
      <c r="KT39" s="53"/>
      <c r="KU39" s="53"/>
      <c r="KV39" s="53"/>
      <c r="KW39" s="53"/>
      <c r="KX39" s="53"/>
      <c r="KY39" s="53"/>
      <c r="KZ39" s="53"/>
      <c r="LA39" s="53"/>
      <c r="LB39" s="53"/>
      <c r="LC39" s="53"/>
      <c r="LD39" s="53"/>
      <c r="LE39" s="53"/>
      <c r="LF39" s="53"/>
      <c r="LG39" s="53"/>
      <c r="LH39" s="53"/>
      <c r="LI39" s="53"/>
      <c r="LJ39" s="53"/>
      <c r="LK39" s="53"/>
      <c r="LL39" s="53"/>
      <c r="LM39" s="53"/>
      <c r="LN39" s="53"/>
      <c r="LO39" s="53"/>
      <c r="LP39" s="53"/>
      <c r="LQ39" s="53"/>
      <c r="LR39" s="53"/>
      <c r="LS39" s="53"/>
      <c r="LT39" s="53"/>
      <c r="LU39" s="53"/>
      <c r="LV39" s="53"/>
      <c r="LW39" s="53"/>
      <c r="LX39" s="53"/>
      <c r="LY39" s="53"/>
      <c r="LZ39" s="53"/>
      <c r="MA39" s="53"/>
      <c r="MB39" s="53"/>
      <c r="MC39" s="53"/>
      <c r="MD39" s="53"/>
      <c r="ME39" s="53"/>
      <c r="MF39" s="53"/>
      <c r="MG39" s="53"/>
      <c r="MH39" s="53"/>
      <c r="MI39" s="53"/>
      <c r="MJ39" s="53"/>
      <c r="MK39" s="53"/>
      <c r="ML39" s="53"/>
      <c r="MM39" s="53"/>
      <c r="MN39" s="53"/>
      <c r="MO39" s="53"/>
      <c r="MP39" s="53"/>
      <c r="MQ39" s="53"/>
      <c r="MR39" s="53"/>
      <c r="MS39" s="53"/>
      <c r="MT39" s="53"/>
      <c r="MU39" s="53"/>
      <c r="MV39" s="53"/>
      <c r="MW39" s="53"/>
      <c r="MX39" s="53"/>
      <c r="MY39" s="53"/>
      <c r="MZ39" s="53"/>
      <c r="NA39" s="53"/>
      <c r="NB39" s="53"/>
      <c r="NC39" s="53"/>
      <c r="ND39" s="53"/>
      <c r="NE39" s="53"/>
      <c r="NF39" s="53"/>
      <c r="NG39" s="53"/>
      <c r="NH39" s="53"/>
      <c r="NI39" s="53"/>
      <c r="NJ39" s="53"/>
      <c r="NK39" s="53"/>
      <c r="NL39" s="53"/>
      <c r="NM39" s="53"/>
      <c r="NN39" s="53"/>
      <c r="NO39" s="53"/>
      <c r="NP39" s="53"/>
      <c r="NQ39" s="53"/>
      <c r="NR39" s="53"/>
      <c r="NS39" s="53"/>
      <c r="NT39" s="53"/>
      <c r="NU39" s="53"/>
      <c r="NV39" s="53"/>
      <c r="NW39" s="53"/>
      <c r="NX39" s="53"/>
      <c r="NY39" s="53"/>
      <c r="NZ39" s="53"/>
      <c r="OA39" s="53"/>
      <c r="OB39" s="53"/>
      <c r="OC39" s="53"/>
      <c r="OD39" s="53"/>
      <c r="OE39" s="53"/>
      <c r="OF39" s="53"/>
      <c r="OG39" s="53"/>
      <c r="OH39" s="53"/>
      <c r="OI39" s="53"/>
      <c r="OJ39" s="53"/>
      <c r="OK39" s="53"/>
      <c r="OL39" s="53"/>
      <c r="OM39" s="53"/>
      <c r="ON39" s="53"/>
      <c r="OO39" s="53"/>
      <c r="OP39" s="53"/>
      <c r="OQ39" s="53"/>
      <c r="OR39" s="53"/>
      <c r="OS39" s="53"/>
      <c r="OT39" s="53"/>
      <c r="OU39" s="53"/>
      <c r="OV39" s="53"/>
      <c r="OW39" s="53"/>
      <c r="OX39" s="53"/>
      <c r="OY39" s="53"/>
      <c r="OZ39" s="53"/>
      <c r="PA39" s="53"/>
      <c r="PB39" s="53"/>
      <c r="PC39" s="53"/>
      <c r="PD39" s="53"/>
      <c r="PE39" s="53"/>
      <c r="PF39" s="53"/>
      <c r="PG39" s="53"/>
      <c r="PH39" s="53"/>
      <c r="PI39" s="53"/>
      <c r="PJ39" s="53"/>
      <c r="PK39" s="53"/>
      <c r="PL39" s="53"/>
      <c r="PM39" s="53"/>
      <c r="PN39" s="53"/>
      <c r="PO39" s="53"/>
      <c r="PP39" s="53"/>
      <c r="PQ39" s="53"/>
      <c r="PR39" s="53"/>
      <c r="PS39" s="53"/>
      <c r="PT39" s="53"/>
      <c r="PU39" s="53"/>
      <c r="PV39" s="53"/>
      <c r="PW39" s="53"/>
      <c r="PX39" s="53"/>
      <c r="PY39" s="53"/>
      <c r="PZ39" s="53"/>
      <c r="QA39" s="53"/>
      <c r="QB39" s="53"/>
      <c r="QC39" s="53"/>
      <c r="QD39" s="53"/>
      <c r="QE39" s="53"/>
      <c r="QF39" s="53"/>
      <c r="QG39" s="53"/>
      <c r="QH39" s="53"/>
      <c r="QI39" s="53"/>
      <c r="QJ39" s="53"/>
      <c r="QK39" s="53"/>
      <c r="QL39" s="53"/>
      <c r="QM39" s="53"/>
      <c r="QN39" s="53"/>
      <c r="QO39" s="53"/>
      <c r="QP39" s="53"/>
      <c r="QQ39" s="53"/>
      <c r="QR39" s="53"/>
      <c r="QS39" s="53"/>
      <c r="QT39" s="53"/>
      <c r="QU39" s="53"/>
      <c r="QV39" s="53"/>
      <c r="QW39" s="53"/>
      <c r="QX39" s="53"/>
      <c r="QY39" s="53"/>
      <c r="QZ39" s="53"/>
      <c r="RA39" s="53"/>
      <c r="RB39" s="53"/>
      <c r="RC39" s="53"/>
      <c r="RD39" s="53"/>
      <c r="RE39" s="53"/>
      <c r="RF39" s="53"/>
      <c r="RG39" s="53"/>
      <c r="RH39" s="53"/>
      <c r="RI39" s="53"/>
      <c r="RJ39" s="53"/>
      <c r="RK39" s="53"/>
      <c r="RL39" s="53"/>
      <c r="RM39" s="53"/>
      <c r="RN39" s="53"/>
      <c r="RO39" s="53"/>
      <c r="RP39" s="53"/>
      <c r="RQ39" s="53"/>
      <c r="RR39" s="53"/>
      <c r="RS39" s="53"/>
      <c r="RT39" s="53"/>
      <c r="RU39" s="53"/>
      <c r="RV39" s="53"/>
      <c r="RW39" s="53"/>
      <c r="RX39" s="53"/>
      <c r="RY39" s="53"/>
      <c r="RZ39" s="53"/>
      <c r="SA39" s="53"/>
      <c r="SB39" s="53"/>
      <c r="SC39" s="53"/>
      <c r="SD39" s="53"/>
      <c r="SE39" s="53"/>
      <c r="SF39" s="53"/>
      <c r="SG39" s="53"/>
      <c r="SH39" s="53"/>
      <c r="SI39" s="53"/>
      <c r="SJ39" s="53"/>
      <c r="SK39" s="53"/>
      <c r="SL39" s="53"/>
      <c r="SM39" s="53"/>
      <c r="SN39" s="53"/>
      <c r="SO39" s="53"/>
      <c r="SP39" s="53"/>
      <c r="SQ39" s="53"/>
      <c r="SR39" s="53"/>
      <c r="SS39" s="53"/>
      <c r="ST39" s="53"/>
      <c r="SU39" s="53"/>
      <c r="SV39" s="53"/>
      <c r="SW39" s="53"/>
      <c r="SX39" s="53"/>
      <c r="SY39" s="53"/>
      <c r="SZ39" s="53"/>
    </row>
    <row r="40" spans="6:520" x14ac:dyDescent="0.25">
      <c r="F40" s="40">
        <v>150</v>
      </c>
      <c r="G40" s="41">
        <v>24.291192000000009</v>
      </c>
      <c r="H40" s="41">
        <f t="shared" si="0"/>
        <v>27.054192000000008</v>
      </c>
      <c r="I40" s="41">
        <v>71.809445999999994</v>
      </c>
      <c r="J40" s="41">
        <v>10.319445999999992</v>
      </c>
      <c r="L40" s="17">
        <f t="shared" si="1"/>
        <v>130.69657971014499</v>
      </c>
      <c r="M40" s="17">
        <f t="shared" si="2"/>
        <v>49.852396135265657</v>
      </c>
      <c r="O40" s="17">
        <f t="shared" si="3"/>
        <v>135.27096000000006</v>
      </c>
      <c r="P40" s="17">
        <f t="shared" si="4"/>
        <v>51.597229999999961</v>
      </c>
      <c r="R40" s="17">
        <f t="shared" si="5"/>
        <v>137.09917753239449</v>
      </c>
      <c r="S40" s="17">
        <f t="shared" si="6"/>
        <v>53.934480722091813</v>
      </c>
      <c r="U40" s="17">
        <f t="shared" si="7"/>
        <v>136.98325063291142</v>
      </c>
      <c r="V40" s="17">
        <v>52.250359493670842</v>
      </c>
      <c r="X40" s="17">
        <f t="shared" si="8"/>
        <v>142.69088607594941</v>
      </c>
      <c r="Y40" s="17">
        <f t="shared" si="9"/>
        <v>54.427457805907132</v>
      </c>
      <c r="AA40" s="17">
        <f t="shared" si="10"/>
        <v>149.19618602240081</v>
      </c>
      <c r="AB40" s="17">
        <f t="shared" si="11"/>
        <v>56.908814170614242</v>
      </c>
      <c r="AD40" s="17">
        <f t="shared" si="12"/>
        <v>154.59538285714288</v>
      </c>
      <c r="AE40" s="17">
        <f t="shared" si="13"/>
        <v>49.852396135265657</v>
      </c>
      <c r="AG40" s="17">
        <f t="shared" si="14"/>
        <v>153.19474518686303</v>
      </c>
      <c r="AH40" s="60">
        <f t="shared" si="15"/>
        <v>58.434009060022603</v>
      </c>
      <c r="AJ40" s="17">
        <f t="shared" si="16"/>
        <v>165.97663803680987</v>
      </c>
      <c r="AK40" s="17">
        <f t="shared" si="17"/>
        <v>63.309484662576644</v>
      </c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  <c r="IW40" s="53"/>
      <c r="IX40" s="53"/>
      <c r="IY40" s="53"/>
      <c r="IZ40" s="53"/>
      <c r="JA40" s="53"/>
      <c r="JB40" s="53"/>
      <c r="JC40" s="53"/>
      <c r="JD40" s="53"/>
      <c r="JE40" s="53"/>
      <c r="JF40" s="53"/>
      <c r="JG40" s="53"/>
      <c r="JH40" s="53"/>
      <c r="JI40" s="53"/>
      <c r="JJ40" s="53"/>
      <c r="JK40" s="53"/>
      <c r="JL40" s="53"/>
      <c r="JM40" s="53"/>
      <c r="JN40" s="53"/>
      <c r="JO40" s="53"/>
      <c r="JP40" s="53"/>
      <c r="JQ40" s="53"/>
      <c r="JR40" s="53"/>
      <c r="JS40" s="53"/>
      <c r="JT40" s="53"/>
      <c r="JU40" s="53"/>
      <c r="JV40" s="53"/>
      <c r="JW40" s="53"/>
      <c r="JX40" s="53"/>
      <c r="JY40" s="53"/>
      <c r="JZ40" s="53"/>
      <c r="KA40" s="53"/>
      <c r="KB40" s="53"/>
      <c r="KC40" s="53"/>
      <c r="KD40" s="53"/>
      <c r="KE40" s="53"/>
      <c r="KF40" s="53"/>
      <c r="KG40" s="53"/>
      <c r="KH40" s="53"/>
      <c r="KI40" s="53"/>
      <c r="KJ40" s="53"/>
      <c r="KK40" s="53"/>
      <c r="KL40" s="53"/>
      <c r="KM40" s="53"/>
      <c r="KN40" s="53"/>
      <c r="KO40" s="53"/>
      <c r="KP40" s="53"/>
      <c r="KQ40" s="53"/>
      <c r="KR40" s="53"/>
      <c r="KS40" s="53"/>
      <c r="KT40" s="53"/>
      <c r="KU40" s="53"/>
      <c r="KV40" s="53"/>
      <c r="KW40" s="53"/>
      <c r="KX40" s="53"/>
      <c r="KY40" s="53"/>
      <c r="KZ40" s="53"/>
      <c r="LA40" s="53"/>
      <c r="LB40" s="53"/>
      <c r="LC40" s="53"/>
      <c r="LD40" s="53"/>
      <c r="LE40" s="53"/>
      <c r="LF40" s="53"/>
      <c r="LG40" s="53"/>
      <c r="LH40" s="53"/>
      <c r="LI40" s="53"/>
      <c r="LJ40" s="53"/>
      <c r="LK40" s="53"/>
      <c r="LL40" s="53"/>
      <c r="LM40" s="53"/>
      <c r="LN40" s="53"/>
      <c r="LO40" s="53"/>
      <c r="LP40" s="53"/>
      <c r="LQ40" s="53"/>
      <c r="LR40" s="53"/>
      <c r="LS40" s="53"/>
      <c r="LT40" s="53"/>
      <c r="LU40" s="53"/>
      <c r="LV40" s="53"/>
      <c r="LW40" s="53"/>
      <c r="LX40" s="53"/>
      <c r="LY40" s="53"/>
      <c r="LZ40" s="53"/>
      <c r="MA40" s="53"/>
      <c r="MB40" s="53"/>
      <c r="MC40" s="53"/>
      <c r="MD40" s="53"/>
      <c r="ME40" s="53"/>
      <c r="MF40" s="53"/>
      <c r="MG40" s="53"/>
      <c r="MH40" s="53"/>
      <c r="MI40" s="53"/>
      <c r="MJ40" s="53"/>
      <c r="MK40" s="53"/>
      <c r="ML40" s="53"/>
      <c r="MM40" s="53"/>
      <c r="MN40" s="53"/>
      <c r="MO40" s="53"/>
      <c r="MP40" s="53"/>
      <c r="MQ40" s="53"/>
      <c r="MR40" s="53"/>
      <c r="MS40" s="53"/>
      <c r="MT40" s="53"/>
      <c r="MU40" s="53"/>
      <c r="MV40" s="53"/>
      <c r="MW40" s="53"/>
      <c r="MX40" s="53"/>
      <c r="MY40" s="53"/>
      <c r="MZ40" s="53"/>
      <c r="NA40" s="53"/>
      <c r="NB40" s="53"/>
      <c r="NC40" s="53"/>
      <c r="ND40" s="53"/>
      <c r="NE40" s="53"/>
      <c r="NF40" s="53"/>
      <c r="NG40" s="53"/>
      <c r="NH40" s="53"/>
      <c r="NI40" s="53"/>
      <c r="NJ40" s="53"/>
      <c r="NK40" s="53"/>
      <c r="NL40" s="53"/>
      <c r="NM40" s="53"/>
      <c r="NN40" s="53"/>
      <c r="NO40" s="53"/>
      <c r="NP40" s="53"/>
      <c r="NQ40" s="53"/>
      <c r="NR40" s="53"/>
      <c r="NS40" s="53"/>
      <c r="NT40" s="53"/>
      <c r="NU40" s="53"/>
      <c r="NV40" s="53"/>
      <c r="NW40" s="53"/>
      <c r="NX40" s="53"/>
      <c r="NY40" s="53"/>
      <c r="NZ40" s="53"/>
      <c r="OA40" s="53"/>
      <c r="OB40" s="53"/>
      <c r="OC40" s="53"/>
      <c r="OD40" s="53"/>
      <c r="OE40" s="53"/>
      <c r="OF40" s="53"/>
      <c r="OG40" s="53"/>
      <c r="OH40" s="53"/>
      <c r="OI40" s="53"/>
      <c r="OJ40" s="53"/>
      <c r="OK40" s="53"/>
      <c r="OL40" s="53"/>
      <c r="OM40" s="53"/>
      <c r="ON40" s="53"/>
      <c r="OO40" s="53"/>
      <c r="OP40" s="53"/>
      <c r="OQ40" s="53"/>
      <c r="OR40" s="53"/>
      <c r="OS40" s="53"/>
      <c r="OT40" s="53"/>
      <c r="OU40" s="53"/>
      <c r="OV40" s="53"/>
      <c r="OW40" s="53"/>
      <c r="OX40" s="53"/>
      <c r="OY40" s="53"/>
      <c r="OZ40" s="53"/>
      <c r="PA40" s="53"/>
      <c r="PB40" s="53"/>
      <c r="PC40" s="53"/>
      <c r="PD40" s="53"/>
      <c r="PE40" s="53"/>
      <c r="PF40" s="53"/>
      <c r="PG40" s="53"/>
      <c r="PH40" s="53"/>
      <c r="PI40" s="53"/>
      <c r="PJ40" s="53"/>
      <c r="PK40" s="53"/>
      <c r="PL40" s="53"/>
      <c r="PM40" s="53"/>
      <c r="PN40" s="53"/>
      <c r="PO40" s="53"/>
      <c r="PP40" s="53"/>
      <c r="PQ40" s="53"/>
      <c r="PR40" s="53"/>
      <c r="PS40" s="53"/>
      <c r="PT40" s="53"/>
      <c r="PU40" s="53"/>
      <c r="PV40" s="53"/>
      <c r="PW40" s="53"/>
      <c r="PX40" s="53"/>
      <c r="PY40" s="53"/>
      <c r="PZ40" s="53"/>
      <c r="QA40" s="53"/>
      <c r="QB40" s="53"/>
      <c r="QC40" s="53"/>
      <c r="QD40" s="53"/>
      <c r="QE40" s="53"/>
      <c r="QF40" s="53"/>
      <c r="QG40" s="53"/>
      <c r="QH40" s="53"/>
      <c r="QI40" s="53"/>
      <c r="QJ40" s="53"/>
      <c r="QK40" s="53"/>
      <c r="QL40" s="53"/>
      <c r="QM40" s="53"/>
      <c r="QN40" s="53"/>
      <c r="QO40" s="53"/>
      <c r="QP40" s="53"/>
      <c r="QQ40" s="53"/>
      <c r="QR40" s="53"/>
      <c r="QS40" s="53"/>
      <c r="QT40" s="53"/>
      <c r="QU40" s="53"/>
      <c r="QV40" s="53"/>
      <c r="QW40" s="53"/>
      <c r="QX40" s="53"/>
      <c r="QY40" s="53"/>
      <c r="QZ40" s="53"/>
      <c r="RA40" s="53"/>
      <c r="RB40" s="53"/>
      <c r="RC40" s="53"/>
      <c r="RD40" s="53"/>
      <c r="RE40" s="53"/>
      <c r="RF40" s="53"/>
      <c r="RG40" s="53"/>
      <c r="RH40" s="53"/>
      <c r="RI40" s="53"/>
      <c r="RJ40" s="53"/>
      <c r="RK40" s="53"/>
      <c r="RL40" s="53"/>
      <c r="RM40" s="53"/>
      <c r="RN40" s="53"/>
      <c r="RO40" s="53"/>
      <c r="RP40" s="53"/>
      <c r="RQ40" s="53"/>
      <c r="RR40" s="53"/>
      <c r="RS40" s="53"/>
      <c r="RT40" s="53"/>
      <c r="RU40" s="53"/>
      <c r="RV40" s="53"/>
      <c r="RW40" s="53"/>
      <c r="RX40" s="53"/>
      <c r="RY40" s="53"/>
      <c r="RZ40" s="53"/>
      <c r="SA40" s="53"/>
      <c r="SB40" s="53"/>
      <c r="SC40" s="53"/>
      <c r="SD40" s="53"/>
      <c r="SE40" s="53"/>
      <c r="SF40" s="53"/>
      <c r="SG40" s="53"/>
      <c r="SH40" s="53"/>
      <c r="SI40" s="53"/>
      <c r="SJ40" s="53"/>
      <c r="SK40" s="53"/>
      <c r="SL40" s="53"/>
      <c r="SM40" s="53"/>
      <c r="SN40" s="53"/>
      <c r="SO40" s="53"/>
      <c r="SP40" s="53"/>
      <c r="SQ40" s="53"/>
      <c r="SR40" s="53"/>
      <c r="SS40" s="53"/>
      <c r="ST40" s="53"/>
      <c r="SU40" s="53"/>
      <c r="SV40" s="53"/>
      <c r="SW40" s="53"/>
      <c r="SX40" s="53"/>
      <c r="SY40" s="53"/>
      <c r="SZ40" s="53"/>
    </row>
    <row r="41" spans="6:520" x14ac:dyDescent="0.25">
      <c r="F41" s="40">
        <v>140</v>
      </c>
      <c r="G41" s="41">
        <v>20.117159000000001</v>
      </c>
      <c r="H41" s="41">
        <f t="shared" si="0"/>
        <v>22.880158999999999</v>
      </c>
      <c r="I41" s="41">
        <v>69.619580999999997</v>
      </c>
      <c r="J41" s="41">
        <v>8.1295809999999946</v>
      </c>
      <c r="L41" s="17">
        <f t="shared" si="1"/>
        <v>110.53216908212559</v>
      </c>
      <c r="M41" s="17">
        <f t="shared" si="2"/>
        <v>39.273338164251179</v>
      </c>
      <c r="O41" s="17">
        <f t="shared" si="3"/>
        <v>114.400795</v>
      </c>
      <c r="P41" s="17">
        <f t="shared" si="4"/>
        <v>40.647904999999973</v>
      </c>
      <c r="R41" s="17">
        <f t="shared" si="5"/>
        <v>115.94694754551949</v>
      </c>
      <c r="S41" s="17">
        <f t="shared" si="6"/>
        <v>42.489173326085904</v>
      </c>
      <c r="U41" s="17">
        <f t="shared" si="7"/>
        <v>115.84890632911392</v>
      </c>
      <c r="V41" s="17">
        <v>41.16243544303795</v>
      </c>
      <c r="X41" s="17">
        <f t="shared" si="8"/>
        <v>120.67594409282701</v>
      </c>
      <c r="Y41" s="17">
        <f t="shared" si="9"/>
        <v>42.877536919831201</v>
      </c>
      <c r="AA41" s="17">
        <f t="shared" si="10"/>
        <v>126.17757937055029</v>
      </c>
      <c r="AB41" s="17">
        <f t="shared" si="11"/>
        <v>44.832330574137053</v>
      </c>
      <c r="AD41" s="17">
        <f t="shared" si="12"/>
        <v>130.7437657142857</v>
      </c>
      <c r="AE41" s="17">
        <f t="shared" si="13"/>
        <v>39.273338164251179</v>
      </c>
      <c r="AG41" s="17">
        <f t="shared" si="14"/>
        <v>129.55922423556061</v>
      </c>
      <c r="AH41" s="60">
        <f t="shared" si="15"/>
        <v>46.033867497168714</v>
      </c>
      <c r="AJ41" s="17">
        <f t="shared" si="16"/>
        <v>140.36907361963188</v>
      </c>
      <c r="AK41" s="17">
        <f t="shared" si="17"/>
        <v>49.874730061349659</v>
      </c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  <c r="IW41" s="53"/>
      <c r="IX41" s="53"/>
      <c r="IY41" s="53"/>
      <c r="IZ41" s="53"/>
      <c r="JA41" s="53"/>
      <c r="JB41" s="53"/>
      <c r="JC41" s="53"/>
      <c r="JD41" s="53"/>
      <c r="JE41" s="53"/>
      <c r="JF41" s="53"/>
      <c r="JG41" s="53"/>
      <c r="JH41" s="53"/>
      <c r="JI41" s="53"/>
      <c r="JJ41" s="53"/>
      <c r="JK41" s="53"/>
      <c r="JL41" s="53"/>
      <c r="JM41" s="53"/>
      <c r="JN41" s="53"/>
      <c r="JO41" s="53"/>
      <c r="JP41" s="53"/>
      <c r="JQ41" s="53"/>
      <c r="JR41" s="53"/>
      <c r="JS41" s="53"/>
      <c r="JT41" s="53"/>
      <c r="JU41" s="53"/>
      <c r="JV41" s="53"/>
      <c r="JW41" s="53"/>
      <c r="JX41" s="53"/>
      <c r="JY41" s="53"/>
      <c r="JZ41" s="53"/>
      <c r="KA41" s="53"/>
      <c r="KB41" s="53"/>
      <c r="KC41" s="53"/>
      <c r="KD41" s="53"/>
      <c r="KE41" s="53"/>
      <c r="KF41" s="53"/>
      <c r="KG41" s="53"/>
      <c r="KH41" s="53"/>
      <c r="KI41" s="53"/>
      <c r="KJ41" s="53"/>
      <c r="KK41" s="53"/>
      <c r="KL41" s="53"/>
      <c r="KM41" s="53"/>
      <c r="KN41" s="53"/>
      <c r="KO41" s="53"/>
      <c r="KP41" s="53"/>
      <c r="KQ41" s="53"/>
      <c r="KR41" s="53"/>
      <c r="KS41" s="53"/>
      <c r="KT41" s="53"/>
      <c r="KU41" s="53"/>
      <c r="KV41" s="53"/>
      <c r="KW41" s="53"/>
      <c r="KX41" s="53"/>
      <c r="KY41" s="53"/>
      <c r="KZ41" s="53"/>
      <c r="LA41" s="53"/>
      <c r="LB41" s="53"/>
      <c r="LC41" s="53"/>
      <c r="LD41" s="53"/>
      <c r="LE41" s="53"/>
      <c r="LF41" s="53"/>
      <c r="LG41" s="53"/>
      <c r="LH41" s="53"/>
      <c r="LI41" s="53"/>
      <c r="LJ41" s="53"/>
      <c r="LK41" s="53"/>
      <c r="LL41" s="53"/>
      <c r="LM41" s="53"/>
      <c r="LN41" s="53"/>
      <c r="LO41" s="53"/>
      <c r="LP41" s="53"/>
      <c r="LQ41" s="53"/>
      <c r="LR41" s="53"/>
      <c r="LS41" s="53"/>
      <c r="LT41" s="53"/>
      <c r="LU41" s="53"/>
      <c r="LV41" s="53"/>
      <c r="LW41" s="53"/>
      <c r="LX41" s="53"/>
      <c r="LY41" s="53"/>
      <c r="LZ41" s="53"/>
      <c r="MA41" s="53"/>
      <c r="MB41" s="53"/>
      <c r="MC41" s="53"/>
      <c r="MD41" s="53"/>
      <c r="ME41" s="53"/>
      <c r="MF41" s="53"/>
      <c r="MG41" s="53"/>
      <c r="MH41" s="53"/>
      <c r="MI41" s="53"/>
      <c r="MJ41" s="53"/>
      <c r="MK41" s="53"/>
      <c r="ML41" s="53"/>
      <c r="MM41" s="53"/>
      <c r="MN41" s="53"/>
      <c r="MO41" s="53"/>
      <c r="MP41" s="53"/>
      <c r="MQ41" s="53"/>
      <c r="MR41" s="53"/>
      <c r="MS41" s="53"/>
      <c r="MT41" s="53"/>
      <c r="MU41" s="53"/>
      <c r="MV41" s="53"/>
      <c r="MW41" s="53"/>
      <c r="MX41" s="53"/>
      <c r="MY41" s="53"/>
      <c r="MZ41" s="53"/>
      <c r="NA41" s="53"/>
      <c r="NB41" s="53"/>
      <c r="NC41" s="53"/>
      <c r="ND41" s="53"/>
      <c r="NE41" s="53"/>
      <c r="NF41" s="53"/>
      <c r="NG41" s="53"/>
      <c r="NH41" s="53"/>
      <c r="NI41" s="53"/>
      <c r="NJ41" s="53"/>
      <c r="NK41" s="53"/>
      <c r="NL41" s="53"/>
      <c r="NM41" s="53"/>
      <c r="NN41" s="53"/>
      <c r="NO41" s="53"/>
      <c r="NP41" s="53"/>
      <c r="NQ41" s="53"/>
      <c r="NR41" s="53"/>
      <c r="NS41" s="53"/>
      <c r="NT41" s="53"/>
      <c r="NU41" s="53"/>
      <c r="NV41" s="53"/>
      <c r="NW41" s="53"/>
      <c r="NX41" s="53"/>
      <c r="NY41" s="53"/>
      <c r="NZ41" s="53"/>
      <c r="OA41" s="53"/>
      <c r="OB41" s="53"/>
      <c r="OC41" s="53"/>
      <c r="OD41" s="53"/>
      <c r="OE41" s="53"/>
      <c r="OF41" s="53"/>
      <c r="OG41" s="53"/>
      <c r="OH41" s="53"/>
      <c r="OI41" s="53"/>
      <c r="OJ41" s="53"/>
      <c r="OK41" s="53"/>
      <c r="OL41" s="53"/>
      <c r="OM41" s="53"/>
      <c r="ON41" s="53"/>
      <c r="OO41" s="53"/>
      <c r="OP41" s="53"/>
      <c r="OQ41" s="53"/>
      <c r="OR41" s="53"/>
      <c r="OS41" s="53"/>
      <c r="OT41" s="53"/>
      <c r="OU41" s="53"/>
      <c r="OV41" s="53"/>
      <c r="OW41" s="53"/>
      <c r="OX41" s="53"/>
      <c r="OY41" s="53"/>
      <c r="OZ41" s="53"/>
      <c r="PA41" s="53"/>
      <c r="PB41" s="53"/>
      <c r="PC41" s="53"/>
      <c r="PD41" s="53"/>
      <c r="PE41" s="53"/>
      <c r="PF41" s="53"/>
      <c r="PG41" s="53"/>
      <c r="PH41" s="53"/>
      <c r="PI41" s="53"/>
      <c r="PJ41" s="53"/>
      <c r="PK41" s="53"/>
      <c r="PL41" s="53"/>
      <c r="PM41" s="53"/>
      <c r="PN41" s="53"/>
      <c r="PO41" s="53"/>
      <c r="PP41" s="53"/>
      <c r="PQ41" s="53"/>
      <c r="PR41" s="53"/>
      <c r="PS41" s="53"/>
      <c r="PT41" s="53"/>
      <c r="PU41" s="53"/>
      <c r="PV41" s="53"/>
      <c r="PW41" s="53"/>
      <c r="PX41" s="53"/>
      <c r="PY41" s="53"/>
      <c r="PZ41" s="53"/>
      <c r="QA41" s="53"/>
      <c r="QB41" s="53"/>
      <c r="QC41" s="53"/>
      <c r="QD41" s="53"/>
      <c r="QE41" s="53"/>
      <c r="QF41" s="53"/>
      <c r="QG41" s="53"/>
      <c r="QH41" s="53"/>
      <c r="QI41" s="53"/>
      <c r="QJ41" s="53"/>
      <c r="QK41" s="53"/>
      <c r="QL41" s="53"/>
      <c r="QM41" s="53"/>
      <c r="QN41" s="53"/>
      <c r="QO41" s="53"/>
      <c r="QP41" s="53"/>
      <c r="QQ41" s="53"/>
      <c r="QR41" s="53"/>
      <c r="QS41" s="53"/>
      <c r="QT41" s="53"/>
      <c r="QU41" s="53"/>
      <c r="QV41" s="53"/>
      <c r="QW41" s="53"/>
      <c r="QX41" s="53"/>
      <c r="QY41" s="53"/>
      <c r="QZ41" s="53"/>
      <c r="RA41" s="53"/>
      <c r="RB41" s="53"/>
      <c r="RC41" s="53"/>
      <c r="RD41" s="53"/>
      <c r="RE41" s="53"/>
      <c r="RF41" s="53"/>
      <c r="RG41" s="53"/>
      <c r="RH41" s="53"/>
      <c r="RI41" s="53"/>
      <c r="RJ41" s="53"/>
      <c r="RK41" s="53"/>
      <c r="RL41" s="53"/>
      <c r="RM41" s="53"/>
      <c r="RN41" s="53"/>
      <c r="RO41" s="53"/>
      <c r="RP41" s="53"/>
      <c r="RQ41" s="53"/>
      <c r="RR41" s="53"/>
      <c r="RS41" s="53"/>
      <c r="RT41" s="53"/>
      <c r="RU41" s="53"/>
      <c r="RV41" s="53"/>
      <c r="RW41" s="53"/>
      <c r="RX41" s="53"/>
      <c r="RY41" s="53"/>
      <c r="RZ41" s="53"/>
      <c r="SA41" s="53"/>
      <c r="SB41" s="53"/>
      <c r="SC41" s="53"/>
      <c r="SD41" s="53"/>
      <c r="SE41" s="53"/>
      <c r="SF41" s="53"/>
      <c r="SG41" s="53"/>
      <c r="SH41" s="53"/>
      <c r="SI41" s="53"/>
      <c r="SJ41" s="53"/>
      <c r="SK41" s="53"/>
      <c r="SL41" s="53"/>
      <c r="SM41" s="53"/>
      <c r="SN41" s="53"/>
      <c r="SO41" s="53"/>
      <c r="SP41" s="53"/>
      <c r="SQ41" s="53"/>
      <c r="SR41" s="53"/>
      <c r="SS41" s="53"/>
      <c r="ST41" s="53"/>
      <c r="SU41" s="53"/>
      <c r="SV41" s="53"/>
      <c r="SW41" s="53"/>
      <c r="SX41" s="53"/>
      <c r="SY41" s="53"/>
      <c r="SZ41" s="53"/>
    </row>
    <row r="42" spans="6:520" x14ac:dyDescent="0.25">
      <c r="F42" s="40">
        <v>130</v>
      </c>
      <c r="G42" s="41">
        <v>25.209254000000001</v>
      </c>
      <c r="H42" s="41">
        <f t="shared" si="0"/>
        <v>27.972254</v>
      </c>
      <c r="I42" s="41">
        <v>81.481964999999988</v>
      </c>
      <c r="J42" s="41">
        <v>19.991964999999986</v>
      </c>
      <c r="L42" s="17">
        <f t="shared" si="1"/>
        <v>135.13166183574879</v>
      </c>
      <c r="M42" s="17">
        <f t="shared" si="2"/>
        <v>96.579541062801866</v>
      </c>
      <c r="O42" s="17">
        <f t="shared" si="3"/>
        <v>139.86127000000002</v>
      </c>
      <c r="P42" s="17">
        <f t="shared" si="4"/>
        <v>99.959824999999938</v>
      </c>
      <c r="R42" s="17">
        <f t="shared" si="5"/>
        <v>141.75152660730848</v>
      </c>
      <c r="S42" s="17">
        <f t="shared" si="6"/>
        <v>104.48780398572116</v>
      </c>
      <c r="U42" s="17">
        <f t="shared" si="7"/>
        <v>141.63166582278481</v>
      </c>
      <c r="V42" s="17">
        <v>101.22513924050627</v>
      </c>
      <c r="X42" s="17">
        <f t="shared" si="8"/>
        <v>147.53298523206752</v>
      </c>
      <c r="Y42" s="17">
        <f t="shared" si="9"/>
        <v>105.44285337552736</v>
      </c>
      <c r="AA42" s="17">
        <f t="shared" si="10"/>
        <v>154.25903724087729</v>
      </c>
      <c r="AB42" s="17">
        <f t="shared" si="11"/>
        <v>110.25000965075296</v>
      </c>
      <c r="AD42" s="17">
        <f t="shared" si="12"/>
        <v>159.84145142857142</v>
      </c>
      <c r="AE42" s="17">
        <f t="shared" si="13"/>
        <v>96.579541062801866</v>
      </c>
      <c r="AG42" s="17">
        <f t="shared" si="14"/>
        <v>158.39328425821066</v>
      </c>
      <c r="AH42" s="60">
        <f t="shared" si="15"/>
        <v>113.20478482446198</v>
      </c>
      <c r="AJ42" s="17">
        <f t="shared" si="16"/>
        <v>171.60892024539879</v>
      </c>
      <c r="AK42" s="17">
        <f t="shared" si="17"/>
        <v>122.65009202453979</v>
      </c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  <c r="KQ42" s="53"/>
      <c r="KR42" s="53"/>
      <c r="KS42" s="53"/>
      <c r="KT42" s="53"/>
      <c r="KU42" s="53"/>
      <c r="KV42" s="53"/>
      <c r="KW42" s="53"/>
      <c r="KX42" s="53"/>
      <c r="KY42" s="53"/>
      <c r="KZ42" s="53"/>
      <c r="LA42" s="53"/>
      <c r="LB42" s="53"/>
      <c r="LC42" s="53"/>
      <c r="LD42" s="53"/>
      <c r="LE42" s="53"/>
      <c r="LF42" s="53"/>
      <c r="LG42" s="53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53"/>
      <c r="NJ42" s="53"/>
      <c r="NK42" s="53"/>
      <c r="NL42" s="53"/>
      <c r="NM42" s="53"/>
      <c r="NN42" s="53"/>
      <c r="NO42" s="53"/>
      <c r="NP42" s="53"/>
      <c r="NQ42" s="53"/>
      <c r="NR42" s="53"/>
      <c r="NS42" s="53"/>
      <c r="NT42" s="53"/>
      <c r="NU42" s="53"/>
      <c r="NV42" s="53"/>
      <c r="NW42" s="53"/>
      <c r="NX42" s="53"/>
      <c r="NY42" s="53"/>
      <c r="NZ42" s="53"/>
      <c r="OA42" s="53"/>
      <c r="OB42" s="53"/>
      <c r="OC42" s="53"/>
      <c r="OD42" s="53"/>
      <c r="OE42" s="53"/>
      <c r="OF42" s="53"/>
      <c r="OG42" s="53"/>
      <c r="OH42" s="53"/>
      <c r="OI42" s="53"/>
      <c r="OJ42" s="53"/>
      <c r="OK42" s="53"/>
      <c r="OL42" s="53"/>
      <c r="OM42" s="53"/>
      <c r="ON42" s="53"/>
      <c r="OO42" s="53"/>
      <c r="OP42" s="53"/>
      <c r="OQ42" s="53"/>
      <c r="OR42" s="53"/>
      <c r="OS42" s="53"/>
      <c r="OT42" s="53"/>
      <c r="OU42" s="53"/>
      <c r="OV42" s="53"/>
      <c r="OW42" s="53"/>
      <c r="OX42" s="53"/>
      <c r="OY42" s="53"/>
      <c r="OZ42" s="53"/>
      <c r="PA42" s="53"/>
      <c r="PB42" s="53"/>
      <c r="PC42" s="53"/>
      <c r="PD42" s="53"/>
      <c r="PE42" s="53"/>
      <c r="PF42" s="53"/>
      <c r="PG42" s="53"/>
      <c r="PH42" s="53"/>
      <c r="PI42" s="53"/>
      <c r="PJ42" s="53"/>
      <c r="PK42" s="53"/>
      <c r="PL42" s="53"/>
      <c r="PM42" s="53"/>
      <c r="PN42" s="53"/>
      <c r="PO42" s="53"/>
      <c r="PP42" s="53"/>
      <c r="PQ42" s="53"/>
      <c r="PR42" s="53"/>
      <c r="PS42" s="53"/>
      <c r="PT42" s="53"/>
      <c r="PU42" s="53"/>
      <c r="PV42" s="53"/>
      <c r="PW42" s="53"/>
      <c r="PX42" s="53"/>
      <c r="PY42" s="53"/>
      <c r="PZ42" s="53"/>
      <c r="QA42" s="53"/>
      <c r="QB42" s="53"/>
      <c r="QC42" s="53"/>
      <c r="QD42" s="53"/>
      <c r="QE42" s="53"/>
      <c r="QF42" s="53"/>
      <c r="QG42" s="53"/>
      <c r="QH42" s="53"/>
      <c r="QI42" s="53"/>
      <c r="QJ42" s="53"/>
      <c r="QK42" s="53"/>
      <c r="QL42" s="53"/>
      <c r="QM42" s="53"/>
      <c r="QN42" s="53"/>
      <c r="QO42" s="53"/>
      <c r="QP42" s="53"/>
      <c r="QQ42" s="53"/>
      <c r="QR42" s="53"/>
      <c r="QS42" s="53"/>
      <c r="QT42" s="53"/>
      <c r="QU42" s="53"/>
      <c r="QV42" s="53"/>
      <c r="QW42" s="53"/>
      <c r="QX42" s="53"/>
      <c r="QY42" s="53"/>
      <c r="QZ42" s="53"/>
      <c r="RA42" s="53"/>
      <c r="RB42" s="53"/>
      <c r="RC42" s="53"/>
      <c r="RD42" s="53"/>
      <c r="RE42" s="53"/>
      <c r="RF42" s="53"/>
      <c r="RG42" s="53"/>
      <c r="RH42" s="53"/>
      <c r="RI42" s="53"/>
      <c r="RJ42" s="53"/>
      <c r="RK42" s="53"/>
      <c r="RL42" s="53"/>
      <c r="RM42" s="53"/>
      <c r="RN42" s="53"/>
      <c r="RO42" s="53"/>
      <c r="RP42" s="53"/>
      <c r="RQ42" s="53"/>
      <c r="RR42" s="53"/>
      <c r="RS42" s="53"/>
      <c r="RT42" s="53"/>
      <c r="RU42" s="53"/>
      <c r="RV42" s="53"/>
      <c r="RW42" s="53"/>
      <c r="RX42" s="53"/>
      <c r="RY42" s="53"/>
      <c r="RZ42" s="53"/>
      <c r="SA42" s="53"/>
      <c r="SB42" s="53"/>
      <c r="SC42" s="53"/>
      <c r="SD42" s="53"/>
      <c r="SE42" s="53"/>
      <c r="SF42" s="53"/>
      <c r="SG42" s="53"/>
      <c r="SH42" s="53"/>
      <c r="SI42" s="53"/>
      <c r="SJ42" s="53"/>
      <c r="SK42" s="53"/>
      <c r="SL42" s="53"/>
      <c r="SM42" s="53"/>
      <c r="SN42" s="53"/>
      <c r="SO42" s="53"/>
      <c r="SP42" s="53"/>
      <c r="SQ42" s="53"/>
      <c r="SR42" s="53"/>
      <c r="SS42" s="53"/>
      <c r="ST42" s="53"/>
      <c r="SU42" s="53"/>
      <c r="SV42" s="53"/>
      <c r="SW42" s="53"/>
      <c r="SX42" s="53"/>
      <c r="SY42" s="53"/>
      <c r="SZ42" s="53"/>
    </row>
    <row r="43" spans="6:520" x14ac:dyDescent="0.25">
      <c r="F43" s="40">
        <v>120</v>
      </c>
      <c r="G43" s="41">
        <v>34.459622999999993</v>
      </c>
      <c r="H43" s="41">
        <f t="shared" si="0"/>
        <v>37.222622999999992</v>
      </c>
      <c r="I43" s="41">
        <v>90.200614000000002</v>
      </c>
      <c r="J43" s="41">
        <v>28.710614</v>
      </c>
      <c r="L43" s="17">
        <f t="shared" si="1"/>
        <v>179.81943478260865</v>
      </c>
      <c r="M43" s="17">
        <f t="shared" si="2"/>
        <v>138.69861835748793</v>
      </c>
      <c r="O43" s="17">
        <f t="shared" si="3"/>
        <v>186.11311499999996</v>
      </c>
      <c r="P43" s="17">
        <f t="shared" si="4"/>
        <v>143.55306999999999</v>
      </c>
      <c r="R43" s="17">
        <f t="shared" si="5"/>
        <v>188.62847572377652</v>
      </c>
      <c r="S43" s="17">
        <f t="shared" si="6"/>
        <v>150.05573528873745</v>
      </c>
      <c r="U43" s="17">
        <f t="shared" si="7"/>
        <v>188.46897721518982</v>
      </c>
      <c r="V43" s="17">
        <v>145.37019746835441</v>
      </c>
      <c r="X43" s="17">
        <f t="shared" si="8"/>
        <v>196.32185126582274</v>
      </c>
      <c r="Y43" s="17">
        <f t="shared" si="9"/>
        <v>151.42728902953587</v>
      </c>
      <c r="AA43" s="17">
        <f t="shared" si="10"/>
        <v>205.27219535330025</v>
      </c>
      <c r="AB43" s="17">
        <f t="shared" si="11"/>
        <v>158.33088296118191</v>
      </c>
      <c r="AD43" s="17">
        <f t="shared" si="12"/>
        <v>212.70070285714283</v>
      </c>
      <c r="AE43" s="17">
        <f t="shared" si="13"/>
        <v>138.69861835748793</v>
      </c>
      <c r="AG43" s="17">
        <f t="shared" si="14"/>
        <v>210.77362967157416</v>
      </c>
      <c r="AH43" s="60">
        <f t="shared" si="15"/>
        <v>162.57425821064552</v>
      </c>
      <c r="AJ43" s="17">
        <f t="shared" si="16"/>
        <v>228.35965030674839</v>
      </c>
      <c r="AK43" s="17">
        <f t="shared" si="17"/>
        <v>176.138736196319</v>
      </c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  <c r="IW43" s="53"/>
      <c r="IX43" s="53"/>
      <c r="IY43" s="53"/>
      <c r="IZ43" s="53"/>
      <c r="JA43" s="53"/>
      <c r="JB43" s="53"/>
      <c r="JC43" s="53"/>
      <c r="JD43" s="53"/>
      <c r="JE43" s="53"/>
      <c r="JF43" s="53"/>
      <c r="JG43" s="53"/>
      <c r="JH43" s="53"/>
      <c r="JI43" s="53"/>
      <c r="JJ43" s="53"/>
      <c r="JK43" s="53"/>
      <c r="JL43" s="53"/>
      <c r="JM43" s="53"/>
      <c r="JN43" s="53"/>
      <c r="JO43" s="53"/>
      <c r="JP43" s="53"/>
      <c r="JQ43" s="53"/>
      <c r="JR43" s="53"/>
      <c r="JS43" s="53"/>
      <c r="JT43" s="53"/>
      <c r="JU43" s="53"/>
      <c r="JV43" s="53"/>
      <c r="JW43" s="53"/>
      <c r="JX43" s="53"/>
      <c r="JY43" s="53"/>
      <c r="JZ43" s="53"/>
      <c r="KA43" s="53"/>
      <c r="KB43" s="53"/>
      <c r="KC43" s="53"/>
      <c r="KD43" s="53"/>
      <c r="KE43" s="53"/>
      <c r="KF43" s="53"/>
      <c r="KG43" s="53"/>
      <c r="KH43" s="53"/>
      <c r="KI43" s="53"/>
      <c r="KJ43" s="53"/>
      <c r="KK43" s="53"/>
      <c r="KL43" s="53"/>
      <c r="KM43" s="53"/>
      <c r="KN43" s="53"/>
      <c r="KO43" s="53"/>
      <c r="KP43" s="53"/>
      <c r="KQ43" s="53"/>
      <c r="KR43" s="53"/>
      <c r="KS43" s="53"/>
      <c r="KT43" s="53"/>
      <c r="KU43" s="53"/>
      <c r="KV43" s="53"/>
      <c r="KW43" s="53"/>
      <c r="KX43" s="53"/>
      <c r="KY43" s="53"/>
      <c r="KZ43" s="53"/>
      <c r="LA43" s="53"/>
      <c r="LB43" s="53"/>
      <c r="LC43" s="53"/>
      <c r="LD43" s="53"/>
      <c r="LE43" s="53"/>
      <c r="LF43" s="53"/>
      <c r="LG43" s="53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53"/>
      <c r="NJ43" s="53"/>
      <c r="NK43" s="53"/>
      <c r="NL43" s="53"/>
      <c r="NM43" s="53"/>
      <c r="NN43" s="53"/>
      <c r="NO43" s="53"/>
      <c r="NP43" s="53"/>
      <c r="NQ43" s="53"/>
      <c r="NR43" s="53"/>
      <c r="NS43" s="53"/>
      <c r="NT43" s="53"/>
      <c r="NU43" s="53"/>
      <c r="NV43" s="53"/>
      <c r="NW43" s="53"/>
      <c r="NX43" s="53"/>
      <c r="NY43" s="53"/>
      <c r="NZ43" s="53"/>
      <c r="OA43" s="53"/>
      <c r="OB43" s="53"/>
      <c r="OC43" s="53"/>
      <c r="OD43" s="53"/>
      <c r="OE43" s="53"/>
      <c r="OF43" s="53"/>
      <c r="OG43" s="53"/>
      <c r="OH43" s="53"/>
      <c r="OI43" s="53"/>
      <c r="OJ43" s="53"/>
      <c r="OK43" s="53"/>
      <c r="OL43" s="53"/>
      <c r="OM43" s="53"/>
      <c r="ON43" s="53"/>
      <c r="OO43" s="53"/>
      <c r="OP43" s="53"/>
      <c r="OQ43" s="53"/>
      <c r="OR43" s="53"/>
      <c r="OS43" s="53"/>
      <c r="OT43" s="53"/>
      <c r="OU43" s="53"/>
      <c r="OV43" s="53"/>
      <c r="OW43" s="53"/>
      <c r="OX43" s="53"/>
      <c r="OY43" s="53"/>
      <c r="OZ43" s="53"/>
      <c r="PA43" s="53"/>
      <c r="PB43" s="53"/>
      <c r="PC43" s="53"/>
      <c r="PD43" s="53"/>
      <c r="PE43" s="53"/>
      <c r="PF43" s="53"/>
      <c r="PG43" s="53"/>
      <c r="PH43" s="53"/>
      <c r="PI43" s="53"/>
      <c r="PJ43" s="53"/>
      <c r="PK43" s="53"/>
      <c r="PL43" s="53"/>
      <c r="PM43" s="53"/>
      <c r="PN43" s="53"/>
      <c r="PO43" s="53"/>
      <c r="PP43" s="53"/>
      <c r="PQ43" s="53"/>
      <c r="PR43" s="53"/>
      <c r="PS43" s="53"/>
      <c r="PT43" s="53"/>
      <c r="PU43" s="53"/>
      <c r="PV43" s="53"/>
      <c r="PW43" s="53"/>
      <c r="PX43" s="53"/>
      <c r="PY43" s="53"/>
      <c r="PZ43" s="53"/>
      <c r="QA43" s="53"/>
      <c r="QB43" s="53"/>
      <c r="QC43" s="53"/>
      <c r="QD43" s="53"/>
      <c r="QE43" s="53"/>
      <c r="QF43" s="53"/>
      <c r="QG43" s="53"/>
      <c r="QH43" s="53"/>
      <c r="QI43" s="53"/>
      <c r="QJ43" s="53"/>
      <c r="QK43" s="53"/>
      <c r="QL43" s="53"/>
      <c r="QM43" s="53"/>
      <c r="QN43" s="53"/>
      <c r="QO43" s="53"/>
      <c r="QP43" s="53"/>
      <c r="QQ43" s="53"/>
      <c r="QR43" s="53"/>
      <c r="QS43" s="53"/>
      <c r="QT43" s="53"/>
      <c r="QU43" s="53"/>
      <c r="QV43" s="53"/>
      <c r="QW43" s="53"/>
      <c r="QX43" s="53"/>
      <c r="QY43" s="53"/>
      <c r="QZ43" s="53"/>
      <c r="RA43" s="53"/>
      <c r="RB43" s="53"/>
      <c r="RC43" s="53"/>
      <c r="RD43" s="53"/>
      <c r="RE43" s="53"/>
      <c r="RF43" s="53"/>
      <c r="RG43" s="53"/>
      <c r="RH43" s="53"/>
      <c r="RI43" s="53"/>
      <c r="RJ43" s="53"/>
      <c r="RK43" s="53"/>
      <c r="RL43" s="53"/>
      <c r="RM43" s="53"/>
      <c r="RN43" s="53"/>
      <c r="RO43" s="53"/>
      <c r="RP43" s="53"/>
      <c r="RQ43" s="53"/>
      <c r="RR43" s="53"/>
      <c r="RS43" s="53"/>
      <c r="RT43" s="53"/>
      <c r="RU43" s="53"/>
      <c r="RV43" s="53"/>
      <c r="RW43" s="53"/>
      <c r="RX43" s="53"/>
      <c r="RY43" s="53"/>
      <c r="RZ43" s="53"/>
      <c r="SA43" s="53"/>
      <c r="SB43" s="53"/>
      <c r="SC43" s="53"/>
      <c r="SD43" s="53"/>
      <c r="SE43" s="53"/>
      <c r="SF43" s="53"/>
      <c r="SG43" s="53"/>
      <c r="SH43" s="53"/>
      <c r="SI43" s="53"/>
      <c r="SJ43" s="53"/>
      <c r="SK43" s="53"/>
      <c r="SL43" s="53"/>
      <c r="SM43" s="53"/>
      <c r="SN43" s="53"/>
      <c r="SO43" s="53"/>
      <c r="SP43" s="53"/>
      <c r="SQ43" s="53"/>
      <c r="SR43" s="53"/>
      <c r="SS43" s="53"/>
      <c r="ST43" s="53"/>
      <c r="SU43" s="53"/>
      <c r="SV43" s="53"/>
      <c r="SW43" s="53"/>
      <c r="SX43" s="53"/>
      <c r="SY43" s="53"/>
      <c r="SZ43" s="53"/>
    </row>
    <row r="44" spans="6:520" x14ac:dyDescent="0.25">
      <c r="F44" s="40">
        <v>110</v>
      </c>
      <c r="G44" s="41">
        <v>24.983149999999995</v>
      </c>
      <c r="H44" s="41">
        <f t="shared" si="0"/>
        <v>27.746149999999993</v>
      </c>
      <c r="I44" s="41">
        <v>83.517685</v>
      </c>
      <c r="J44" s="41">
        <v>22.027684999999998</v>
      </c>
      <c r="L44" s="17">
        <f t="shared" si="1"/>
        <v>134.03937198067632</v>
      </c>
      <c r="M44" s="17">
        <f t="shared" si="2"/>
        <v>106.41393719806761</v>
      </c>
      <c r="O44" s="17">
        <f t="shared" si="3"/>
        <v>138.73074999999997</v>
      </c>
      <c r="P44" s="17">
        <f t="shared" si="4"/>
        <v>110.13842499999998</v>
      </c>
      <c r="R44" s="17">
        <f t="shared" si="5"/>
        <v>140.60572737453944</v>
      </c>
      <c r="S44" s="17">
        <f t="shared" si="6"/>
        <v>115.12747408967611</v>
      </c>
      <c r="U44" s="17">
        <f t="shared" si="7"/>
        <v>140.48683544303793</v>
      </c>
      <c r="V44" s="17">
        <v>111.532582278481</v>
      </c>
      <c r="X44" s="17">
        <f t="shared" si="8"/>
        <v>146.34045358649786</v>
      </c>
      <c r="Y44" s="17">
        <f t="shared" si="9"/>
        <v>116.17977320675105</v>
      </c>
      <c r="AA44" s="17">
        <f t="shared" si="10"/>
        <v>153.01213788995932</v>
      </c>
      <c r="AB44" s="17">
        <f t="shared" si="11"/>
        <v>121.47642734637378</v>
      </c>
      <c r="AD44" s="17">
        <f t="shared" si="12"/>
        <v>158.54942857142854</v>
      </c>
      <c r="AE44" s="17">
        <f t="shared" si="13"/>
        <v>106.41393719806761</v>
      </c>
      <c r="AG44" s="17">
        <f t="shared" si="14"/>
        <v>157.11296715741784</v>
      </c>
      <c r="AH44" s="60">
        <f t="shared" si="15"/>
        <v>124.73207814269536</v>
      </c>
      <c r="AJ44" s="17">
        <f t="shared" si="16"/>
        <v>170.22177914110426</v>
      </c>
      <c r="AK44" s="17">
        <f t="shared" si="17"/>
        <v>135.13917177914109</v>
      </c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  <c r="IW44" s="53"/>
      <c r="IX44" s="53"/>
      <c r="IY44" s="53"/>
      <c r="IZ44" s="53"/>
      <c r="JA44" s="53"/>
      <c r="JB44" s="53"/>
      <c r="JC44" s="53"/>
      <c r="JD44" s="53"/>
      <c r="JE44" s="53"/>
      <c r="JF44" s="53"/>
      <c r="JG44" s="53"/>
      <c r="JH44" s="53"/>
      <c r="JI44" s="53"/>
      <c r="JJ44" s="53"/>
      <c r="JK44" s="53"/>
      <c r="JL44" s="53"/>
      <c r="JM44" s="53"/>
      <c r="JN44" s="53"/>
      <c r="JO44" s="53"/>
      <c r="JP44" s="53"/>
      <c r="JQ44" s="53"/>
      <c r="JR44" s="53"/>
      <c r="JS44" s="53"/>
      <c r="JT44" s="53"/>
      <c r="JU44" s="53"/>
      <c r="JV44" s="53"/>
      <c r="JW44" s="53"/>
      <c r="JX44" s="53"/>
      <c r="JY44" s="53"/>
      <c r="JZ44" s="53"/>
      <c r="KA44" s="53"/>
      <c r="KB44" s="53"/>
      <c r="KC44" s="53"/>
      <c r="KD44" s="53"/>
      <c r="KE44" s="53"/>
      <c r="KF44" s="53"/>
      <c r="KG44" s="53"/>
      <c r="KH44" s="53"/>
      <c r="KI44" s="53"/>
      <c r="KJ44" s="53"/>
      <c r="KK44" s="53"/>
      <c r="KL44" s="53"/>
      <c r="KM44" s="53"/>
      <c r="KN44" s="53"/>
      <c r="KO44" s="53"/>
      <c r="KP44" s="53"/>
      <c r="KQ44" s="53"/>
      <c r="KR44" s="53"/>
      <c r="KS44" s="53"/>
      <c r="KT44" s="53"/>
      <c r="KU44" s="53"/>
      <c r="KV44" s="53"/>
      <c r="KW44" s="53"/>
      <c r="KX44" s="53"/>
      <c r="KY44" s="53"/>
      <c r="KZ44" s="53"/>
      <c r="LA44" s="53"/>
      <c r="LB44" s="53"/>
      <c r="LC44" s="53"/>
      <c r="LD44" s="53"/>
      <c r="LE44" s="53"/>
      <c r="LF44" s="53"/>
      <c r="LG44" s="53"/>
      <c r="LH44" s="53"/>
      <c r="LI44" s="53"/>
      <c r="LJ44" s="53"/>
      <c r="LK44" s="53"/>
      <c r="LL44" s="53"/>
      <c r="LM44" s="53"/>
      <c r="LN44" s="53"/>
      <c r="LO44" s="53"/>
      <c r="LP44" s="53"/>
      <c r="LQ44" s="53"/>
      <c r="LR44" s="53"/>
      <c r="LS44" s="53"/>
      <c r="LT44" s="53"/>
      <c r="LU44" s="53"/>
      <c r="LV44" s="53"/>
      <c r="LW44" s="53"/>
      <c r="LX44" s="53"/>
      <c r="LY44" s="53"/>
      <c r="LZ44" s="53"/>
      <c r="MA44" s="53"/>
      <c r="MB44" s="53"/>
      <c r="MC44" s="53"/>
      <c r="MD44" s="53"/>
      <c r="ME44" s="53"/>
      <c r="MF44" s="53"/>
      <c r="MG44" s="53"/>
      <c r="MH44" s="53"/>
      <c r="MI44" s="53"/>
      <c r="MJ44" s="53"/>
      <c r="MK44" s="53"/>
      <c r="ML44" s="53"/>
      <c r="MM44" s="53"/>
      <c r="MN44" s="53"/>
      <c r="MO44" s="53"/>
      <c r="MP44" s="53"/>
      <c r="MQ44" s="53"/>
      <c r="MR44" s="53"/>
      <c r="MS44" s="53"/>
      <c r="MT44" s="53"/>
      <c r="MU44" s="53"/>
      <c r="MV44" s="53"/>
      <c r="MW44" s="53"/>
      <c r="MX44" s="53"/>
      <c r="MY44" s="53"/>
      <c r="MZ44" s="53"/>
      <c r="NA44" s="53"/>
      <c r="NB44" s="53"/>
      <c r="NC44" s="53"/>
      <c r="ND44" s="53"/>
      <c r="NE44" s="53"/>
      <c r="NF44" s="53"/>
      <c r="NG44" s="53"/>
      <c r="NH44" s="53"/>
      <c r="NI44" s="53"/>
      <c r="NJ44" s="53"/>
      <c r="NK44" s="53"/>
      <c r="NL44" s="53"/>
      <c r="NM44" s="53"/>
      <c r="NN44" s="53"/>
      <c r="NO44" s="53"/>
      <c r="NP44" s="53"/>
      <c r="NQ44" s="53"/>
      <c r="NR44" s="53"/>
      <c r="NS44" s="53"/>
      <c r="NT44" s="53"/>
      <c r="NU44" s="53"/>
      <c r="NV44" s="53"/>
      <c r="NW44" s="53"/>
      <c r="NX44" s="53"/>
      <c r="NY44" s="53"/>
      <c r="NZ44" s="53"/>
      <c r="OA44" s="53"/>
      <c r="OB44" s="53"/>
      <c r="OC44" s="53"/>
      <c r="OD44" s="53"/>
      <c r="OE44" s="53"/>
      <c r="OF44" s="53"/>
      <c r="OG44" s="53"/>
      <c r="OH44" s="53"/>
      <c r="OI44" s="53"/>
      <c r="OJ44" s="53"/>
      <c r="OK44" s="53"/>
      <c r="OL44" s="53"/>
      <c r="OM44" s="53"/>
      <c r="ON44" s="53"/>
      <c r="OO44" s="53"/>
      <c r="OP44" s="53"/>
      <c r="OQ44" s="53"/>
      <c r="OR44" s="53"/>
      <c r="OS44" s="53"/>
      <c r="OT44" s="53"/>
      <c r="OU44" s="53"/>
      <c r="OV44" s="53"/>
      <c r="OW44" s="53"/>
      <c r="OX44" s="53"/>
      <c r="OY44" s="53"/>
      <c r="OZ44" s="53"/>
      <c r="PA44" s="53"/>
      <c r="PB44" s="53"/>
      <c r="PC44" s="53"/>
      <c r="PD44" s="53"/>
      <c r="PE44" s="53"/>
      <c r="PF44" s="53"/>
      <c r="PG44" s="53"/>
      <c r="PH44" s="53"/>
      <c r="PI44" s="53"/>
      <c r="PJ44" s="53"/>
      <c r="PK44" s="53"/>
      <c r="PL44" s="53"/>
      <c r="PM44" s="53"/>
      <c r="PN44" s="53"/>
      <c r="PO44" s="53"/>
      <c r="PP44" s="53"/>
      <c r="PQ44" s="53"/>
      <c r="PR44" s="53"/>
      <c r="PS44" s="53"/>
      <c r="PT44" s="53"/>
      <c r="PU44" s="53"/>
      <c r="PV44" s="53"/>
      <c r="PW44" s="53"/>
      <c r="PX44" s="53"/>
      <c r="PY44" s="53"/>
      <c r="PZ44" s="53"/>
      <c r="QA44" s="53"/>
      <c r="QB44" s="53"/>
      <c r="QC44" s="53"/>
      <c r="QD44" s="53"/>
      <c r="QE44" s="53"/>
      <c r="QF44" s="53"/>
      <c r="QG44" s="53"/>
      <c r="QH44" s="53"/>
      <c r="QI44" s="53"/>
      <c r="QJ44" s="53"/>
      <c r="QK44" s="53"/>
      <c r="QL44" s="53"/>
      <c r="QM44" s="53"/>
      <c r="QN44" s="53"/>
      <c r="QO44" s="53"/>
      <c r="QP44" s="53"/>
      <c r="QQ44" s="53"/>
      <c r="QR44" s="53"/>
      <c r="QS44" s="53"/>
      <c r="QT44" s="53"/>
      <c r="QU44" s="53"/>
      <c r="QV44" s="53"/>
      <c r="QW44" s="53"/>
      <c r="QX44" s="53"/>
      <c r="QY44" s="53"/>
      <c r="QZ44" s="53"/>
      <c r="RA44" s="53"/>
      <c r="RB44" s="53"/>
      <c r="RC44" s="53"/>
      <c r="RD44" s="53"/>
      <c r="RE44" s="53"/>
      <c r="RF44" s="53"/>
      <c r="RG44" s="53"/>
      <c r="RH44" s="53"/>
      <c r="RI44" s="53"/>
      <c r="RJ44" s="53"/>
      <c r="RK44" s="53"/>
      <c r="RL44" s="53"/>
      <c r="RM44" s="53"/>
      <c r="RN44" s="53"/>
      <c r="RO44" s="53"/>
      <c r="RP44" s="53"/>
      <c r="RQ44" s="53"/>
      <c r="RR44" s="53"/>
      <c r="RS44" s="53"/>
      <c r="RT44" s="53"/>
      <c r="RU44" s="53"/>
      <c r="RV44" s="53"/>
      <c r="RW44" s="53"/>
      <c r="RX44" s="53"/>
      <c r="RY44" s="53"/>
      <c r="RZ44" s="53"/>
      <c r="SA44" s="53"/>
      <c r="SB44" s="53"/>
      <c r="SC44" s="53"/>
      <c r="SD44" s="53"/>
      <c r="SE44" s="53"/>
      <c r="SF44" s="53"/>
      <c r="SG44" s="53"/>
      <c r="SH44" s="53"/>
      <c r="SI44" s="53"/>
      <c r="SJ44" s="53"/>
      <c r="SK44" s="53"/>
      <c r="SL44" s="53"/>
      <c r="SM44" s="53"/>
      <c r="SN44" s="53"/>
      <c r="SO44" s="53"/>
      <c r="SP44" s="53"/>
      <c r="SQ44" s="53"/>
      <c r="SR44" s="53"/>
      <c r="SS44" s="53"/>
      <c r="ST44" s="53"/>
      <c r="SU44" s="53"/>
      <c r="SV44" s="53"/>
      <c r="SW44" s="53"/>
      <c r="SX44" s="53"/>
      <c r="SY44" s="53"/>
      <c r="SZ44" s="53"/>
    </row>
    <row r="45" spans="6:520" x14ac:dyDescent="0.25">
      <c r="F45" s="40">
        <v>100</v>
      </c>
      <c r="G45" s="41">
        <v>34.822382000000005</v>
      </c>
      <c r="H45" s="41">
        <f t="shared" si="0"/>
        <v>37.585382000000003</v>
      </c>
      <c r="I45" s="41">
        <v>94.879016000000007</v>
      </c>
      <c r="J45" s="41">
        <v>33.389016000000005</v>
      </c>
      <c r="L45" s="17">
        <f t="shared" si="1"/>
        <v>181.57189371980678</v>
      </c>
      <c r="M45" s="17">
        <f t="shared" si="2"/>
        <v>161.29959420289859</v>
      </c>
      <c r="O45" s="17">
        <f t="shared" si="3"/>
        <v>187.92690999999999</v>
      </c>
      <c r="P45" s="17">
        <f t="shared" si="4"/>
        <v>166.94508000000002</v>
      </c>
      <c r="R45" s="17">
        <f t="shared" si="5"/>
        <v>190.46678457227125</v>
      </c>
      <c r="S45" s="17">
        <f t="shared" si="6"/>
        <v>174.50735628459284</v>
      </c>
      <c r="U45" s="17">
        <f t="shared" si="7"/>
        <v>190.30573164556964</v>
      </c>
      <c r="V45" s="17">
        <v>169.0583088607595</v>
      </c>
      <c r="X45" s="17">
        <f t="shared" si="8"/>
        <v>198.23513713080172</v>
      </c>
      <c r="Y45" s="17">
        <f t="shared" si="9"/>
        <v>176.10240506329117</v>
      </c>
      <c r="AA45" s="17">
        <f t="shared" si="10"/>
        <v>207.27270822189013</v>
      </c>
      <c r="AB45" s="17">
        <f t="shared" si="11"/>
        <v>184.13094141717175</v>
      </c>
      <c r="AD45" s="17">
        <f t="shared" si="12"/>
        <v>214.77361142857143</v>
      </c>
      <c r="AE45" s="17">
        <f t="shared" si="13"/>
        <v>161.29959420289859</v>
      </c>
      <c r="AG45" s="17">
        <f t="shared" si="14"/>
        <v>212.82775764439413</v>
      </c>
      <c r="AH45" s="60">
        <f t="shared" si="15"/>
        <v>189.06577576443945</v>
      </c>
      <c r="AJ45" s="17">
        <f t="shared" si="16"/>
        <v>230.58516564417181</v>
      </c>
      <c r="AK45" s="17">
        <f t="shared" si="17"/>
        <v>204.84058895705525</v>
      </c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  <c r="IW45" s="53"/>
      <c r="IX45" s="53"/>
      <c r="IY45" s="53"/>
      <c r="IZ45" s="53"/>
      <c r="JA45" s="53"/>
      <c r="JB45" s="53"/>
      <c r="JC45" s="53"/>
      <c r="JD45" s="53"/>
      <c r="JE45" s="53"/>
      <c r="JF45" s="53"/>
      <c r="JG45" s="53"/>
      <c r="JH45" s="53"/>
      <c r="JI45" s="53"/>
      <c r="JJ45" s="53"/>
      <c r="JK45" s="53"/>
      <c r="JL45" s="53"/>
      <c r="JM45" s="53"/>
      <c r="JN45" s="53"/>
      <c r="JO45" s="53"/>
      <c r="JP45" s="53"/>
      <c r="JQ45" s="53"/>
      <c r="JR45" s="53"/>
      <c r="JS45" s="53"/>
      <c r="JT45" s="53"/>
      <c r="JU45" s="53"/>
      <c r="JV45" s="53"/>
      <c r="JW45" s="53"/>
      <c r="JX45" s="53"/>
      <c r="JY45" s="53"/>
      <c r="JZ45" s="53"/>
      <c r="KA45" s="53"/>
      <c r="KB45" s="53"/>
      <c r="KC45" s="53"/>
      <c r="KD45" s="53"/>
      <c r="KE45" s="53"/>
      <c r="KF45" s="53"/>
      <c r="KG45" s="53"/>
      <c r="KH45" s="53"/>
      <c r="KI45" s="53"/>
      <c r="KJ45" s="53"/>
      <c r="KK45" s="53"/>
      <c r="KL45" s="53"/>
      <c r="KM45" s="53"/>
      <c r="KN45" s="53"/>
      <c r="KO45" s="53"/>
      <c r="KP45" s="53"/>
      <c r="KQ45" s="53"/>
      <c r="KR45" s="53"/>
      <c r="KS45" s="53"/>
      <c r="KT45" s="53"/>
      <c r="KU45" s="53"/>
      <c r="KV45" s="53"/>
      <c r="KW45" s="53"/>
      <c r="KX45" s="53"/>
      <c r="KY45" s="53"/>
      <c r="KZ45" s="53"/>
      <c r="LA45" s="53"/>
      <c r="LB45" s="53"/>
      <c r="LC45" s="53"/>
      <c r="LD45" s="53"/>
      <c r="LE45" s="53"/>
      <c r="LF45" s="53"/>
      <c r="LG45" s="53"/>
      <c r="LH45" s="53"/>
      <c r="LI45" s="53"/>
      <c r="LJ45" s="53"/>
      <c r="LK45" s="53"/>
      <c r="LL45" s="53"/>
      <c r="LM45" s="53"/>
      <c r="LN45" s="53"/>
      <c r="LO45" s="53"/>
      <c r="LP45" s="53"/>
      <c r="LQ45" s="53"/>
      <c r="LR45" s="53"/>
      <c r="LS45" s="53"/>
      <c r="LT45" s="53"/>
      <c r="LU45" s="53"/>
      <c r="LV45" s="53"/>
      <c r="LW45" s="53"/>
      <c r="LX45" s="53"/>
      <c r="LY45" s="53"/>
      <c r="LZ45" s="53"/>
      <c r="MA45" s="53"/>
      <c r="MB45" s="53"/>
      <c r="MC45" s="53"/>
      <c r="MD45" s="53"/>
      <c r="ME45" s="53"/>
      <c r="MF45" s="53"/>
      <c r="MG45" s="53"/>
      <c r="MH45" s="53"/>
      <c r="MI45" s="53"/>
      <c r="MJ45" s="53"/>
      <c r="MK45" s="53"/>
      <c r="ML45" s="53"/>
      <c r="MM45" s="53"/>
      <c r="MN45" s="53"/>
      <c r="MO45" s="53"/>
      <c r="MP45" s="53"/>
      <c r="MQ45" s="53"/>
      <c r="MR45" s="53"/>
      <c r="MS45" s="53"/>
      <c r="MT45" s="53"/>
      <c r="MU45" s="53"/>
      <c r="MV45" s="53"/>
      <c r="MW45" s="53"/>
      <c r="MX45" s="53"/>
      <c r="MY45" s="53"/>
      <c r="MZ45" s="53"/>
      <c r="NA45" s="53"/>
      <c r="NB45" s="53"/>
      <c r="NC45" s="53"/>
      <c r="ND45" s="53"/>
      <c r="NE45" s="53"/>
      <c r="NF45" s="53"/>
      <c r="NG45" s="53"/>
      <c r="NH45" s="53"/>
      <c r="NI45" s="53"/>
      <c r="NJ45" s="53"/>
      <c r="NK45" s="53"/>
      <c r="NL45" s="53"/>
      <c r="NM45" s="53"/>
      <c r="NN45" s="53"/>
      <c r="NO45" s="53"/>
      <c r="NP45" s="53"/>
      <c r="NQ45" s="53"/>
      <c r="NR45" s="53"/>
      <c r="NS45" s="53"/>
      <c r="NT45" s="53"/>
      <c r="NU45" s="53"/>
      <c r="NV45" s="53"/>
      <c r="NW45" s="53"/>
      <c r="NX45" s="53"/>
      <c r="NY45" s="53"/>
      <c r="NZ45" s="53"/>
      <c r="OA45" s="53"/>
      <c r="OB45" s="53"/>
      <c r="OC45" s="53"/>
      <c r="OD45" s="53"/>
      <c r="OE45" s="53"/>
      <c r="OF45" s="53"/>
      <c r="OG45" s="53"/>
      <c r="OH45" s="53"/>
      <c r="OI45" s="53"/>
      <c r="OJ45" s="53"/>
      <c r="OK45" s="53"/>
      <c r="OL45" s="53"/>
      <c r="OM45" s="53"/>
      <c r="ON45" s="53"/>
      <c r="OO45" s="53"/>
      <c r="OP45" s="53"/>
      <c r="OQ45" s="53"/>
      <c r="OR45" s="53"/>
      <c r="OS45" s="53"/>
      <c r="OT45" s="53"/>
      <c r="OU45" s="53"/>
      <c r="OV45" s="53"/>
      <c r="OW45" s="53"/>
      <c r="OX45" s="53"/>
      <c r="OY45" s="53"/>
      <c r="OZ45" s="53"/>
      <c r="PA45" s="53"/>
      <c r="PB45" s="53"/>
      <c r="PC45" s="53"/>
      <c r="PD45" s="53"/>
      <c r="PE45" s="53"/>
      <c r="PF45" s="53"/>
      <c r="PG45" s="53"/>
      <c r="PH45" s="53"/>
      <c r="PI45" s="53"/>
      <c r="PJ45" s="53"/>
      <c r="PK45" s="53"/>
      <c r="PL45" s="53"/>
      <c r="PM45" s="53"/>
      <c r="PN45" s="53"/>
      <c r="PO45" s="53"/>
      <c r="PP45" s="53"/>
      <c r="PQ45" s="53"/>
      <c r="PR45" s="53"/>
      <c r="PS45" s="53"/>
      <c r="PT45" s="53"/>
      <c r="PU45" s="53"/>
      <c r="PV45" s="53"/>
      <c r="PW45" s="53"/>
      <c r="PX45" s="53"/>
      <c r="PY45" s="53"/>
      <c r="PZ45" s="53"/>
      <c r="QA45" s="53"/>
      <c r="QB45" s="53"/>
      <c r="QC45" s="53"/>
      <c r="QD45" s="53"/>
      <c r="QE45" s="53"/>
      <c r="QF45" s="53"/>
      <c r="QG45" s="53"/>
      <c r="QH45" s="53"/>
      <c r="QI45" s="53"/>
      <c r="QJ45" s="53"/>
      <c r="QK45" s="53"/>
      <c r="QL45" s="53"/>
      <c r="QM45" s="53"/>
      <c r="QN45" s="53"/>
      <c r="QO45" s="53"/>
      <c r="QP45" s="53"/>
      <c r="QQ45" s="53"/>
      <c r="QR45" s="53"/>
      <c r="QS45" s="53"/>
      <c r="QT45" s="53"/>
      <c r="QU45" s="53"/>
      <c r="QV45" s="53"/>
      <c r="QW45" s="53"/>
      <c r="QX45" s="53"/>
      <c r="QY45" s="53"/>
      <c r="QZ45" s="53"/>
      <c r="RA45" s="53"/>
      <c r="RB45" s="53"/>
      <c r="RC45" s="53"/>
      <c r="RD45" s="53"/>
      <c r="RE45" s="53"/>
      <c r="RF45" s="53"/>
      <c r="RG45" s="53"/>
      <c r="RH45" s="53"/>
      <c r="RI45" s="53"/>
      <c r="RJ45" s="53"/>
      <c r="RK45" s="53"/>
      <c r="RL45" s="53"/>
      <c r="RM45" s="53"/>
      <c r="RN45" s="53"/>
      <c r="RO45" s="53"/>
      <c r="RP45" s="53"/>
      <c r="RQ45" s="53"/>
      <c r="RR45" s="53"/>
      <c r="RS45" s="53"/>
      <c r="RT45" s="53"/>
      <c r="RU45" s="53"/>
      <c r="RV45" s="53"/>
      <c r="RW45" s="53"/>
      <c r="RX45" s="53"/>
      <c r="RY45" s="53"/>
      <c r="RZ45" s="53"/>
      <c r="SA45" s="53"/>
      <c r="SB45" s="53"/>
      <c r="SC45" s="53"/>
      <c r="SD45" s="53"/>
      <c r="SE45" s="53"/>
      <c r="SF45" s="53"/>
      <c r="SG45" s="53"/>
      <c r="SH45" s="53"/>
      <c r="SI45" s="53"/>
      <c r="SJ45" s="53"/>
      <c r="SK45" s="53"/>
      <c r="SL45" s="53"/>
      <c r="SM45" s="53"/>
      <c r="SN45" s="53"/>
      <c r="SO45" s="53"/>
      <c r="SP45" s="53"/>
      <c r="SQ45" s="53"/>
      <c r="SR45" s="53"/>
      <c r="SS45" s="53"/>
      <c r="ST45" s="53"/>
      <c r="SU45" s="53"/>
      <c r="SV45" s="53"/>
      <c r="SW45" s="53"/>
      <c r="SX45" s="53"/>
      <c r="SY45" s="53"/>
      <c r="SZ45" s="53"/>
    </row>
    <row r="46" spans="6:520" x14ac:dyDescent="0.25">
      <c r="F46" s="40">
        <v>90</v>
      </c>
      <c r="G46" s="41">
        <v>34.676927000000006</v>
      </c>
      <c r="H46" s="41">
        <f t="shared" si="0"/>
        <v>37.439927000000004</v>
      </c>
      <c r="I46" s="41">
        <v>89.792787000000004</v>
      </c>
      <c r="J46" s="41">
        <v>28.302787000000002</v>
      </c>
      <c r="L46" s="17">
        <f t="shared" si="1"/>
        <v>180.8692125603865</v>
      </c>
      <c r="M46" s="17">
        <f t="shared" si="2"/>
        <v>136.72843961352658</v>
      </c>
      <c r="O46" s="17">
        <f t="shared" si="3"/>
        <v>187.19963500000003</v>
      </c>
      <c r="P46" s="17">
        <f t="shared" si="4"/>
        <v>141.513935</v>
      </c>
      <c r="R46" s="17">
        <f t="shared" si="5"/>
        <v>189.72968028662211</v>
      </c>
      <c r="S46" s="17">
        <f t="shared" si="6"/>
        <v>147.92423157531633</v>
      </c>
      <c r="U46" s="17">
        <f t="shared" si="7"/>
        <v>189.56925063291141</v>
      </c>
      <c r="V46" s="17">
        <v>143.30525063291142</v>
      </c>
      <c r="X46" s="17">
        <f t="shared" si="8"/>
        <v>197.46796940928274</v>
      </c>
      <c r="Y46" s="17">
        <f t="shared" si="9"/>
        <v>149.27630274261605</v>
      </c>
      <c r="AA46" s="17">
        <f t="shared" si="10"/>
        <v>206.47056520324489</v>
      </c>
      <c r="AB46" s="17">
        <f t="shared" si="11"/>
        <v>156.08183287101633</v>
      </c>
      <c r="AD46" s="17">
        <f t="shared" si="12"/>
        <v>213.94244</v>
      </c>
      <c r="AE46" s="17">
        <f t="shared" si="13"/>
        <v>136.72843961352658</v>
      </c>
      <c r="AG46" s="17">
        <f t="shared" si="14"/>
        <v>212.00411664779165</v>
      </c>
      <c r="AH46" s="60">
        <f t="shared" si="15"/>
        <v>160.26493204983015</v>
      </c>
      <c r="AJ46" s="17">
        <f t="shared" si="16"/>
        <v>229.69280368098163</v>
      </c>
      <c r="AK46" s="17">
        <f t="shared" si="17"/>
        <v>173.63673006134971</v>
      </c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  <c r="IW46" s="53"/>
      <c r="IX46" s="53"/>
      <c r="IY46" s="53"/>
      <c r="IZ46" s="53"/>
      <c r="JA46" s="53"/>
      <c r="JB46" s="53"/>
      <c r="JC46" s="53"/>
      <c r="JD46" s="53"/>
      <c r="JE46" s="53"/>
      <c r="JF46" s="53"/>
      <c r="JG46" s="53"/>
      <c r="JH46" s="53"/>
      <c r="JI46" s="53"/>
      <c r="JJ46" s="53"/>
      <c r="JK46" s="53"/>
      <c r="JL46" s="53"/>
      <c r="JM46" s="53"/>
      <c r="JN46" s="53"/>
      <c r="JO46" s="53"/>
      <c r="JP46" s="53"/>
      <c r="JQ46" s="53"/>
      <c r="JR46" s="53"/>
      <c r="JS46" s="53"/>
      <c r="JT46" s="53"/>
      <c r="JU46" s="53"/>
      <c r="JV46" s="53"/>
      <c r="JW46" s="53"/>
      <c r="JX46" s="53"/>
      <c r="JY46" s="53"/>
      <c r="JZ46" s="53"/>
      <c r="KA46" s="53"/>
      <c r="KB46" s="53"/>
      <c r="KC46" s="53"/>
      <c r="KD46" s="53"/>
      <c r="KE46" s="53"/>
      <c r="KF46" s="53"/>
      <c r="KG46" s="53"/>
      <c r="KH46" s="53"/>
      <c r="KI46" s="53"/>
      <c r="KJ46" s="53"/>
      <c r="KK46" s="53"/>
      <c r="KL46" s="53"/>
      <c r="KM46" s="53"/>
      <c r="KN46" s="53"/>
      <c r="KO46" s="53"/>
      <c r="KP46" s="53"/>
      <c r="KQ46" s="53"/>
      <c r="KR46" s="53"/>
      <c r="KS46" s="53"/>
      <c r="KT46" s="53"/>
      <c r="KU46" s="53"/>
      <c r="KV46" s="53"/>
      <c r="KW46" s="53"/>
      <c r="KX46" s="53"/>
      <c r="KY46" s="53"/>
      <c r="KZ46" s="53"/>
      <c r="LA46" s="53"/>
      <c r="LB46" s="53"/>
      <c r="LC46" s="53"/>
      <c r="LD46" s="53"/>
      <c r="LE46" s="53"/>
      <c r="LF46" s="53"/>
      <c r="LG46" s="53"/>
      <c r="LH46" s="53"/>
      <c r="LI46" s="53"/>
      <c r="LJ46" s="53"/>
      <c r="LK46" s="53"/>
      <c r="LL46" s="53"/>
      <c r="LM46" s="53"/>
      <c r="LN46" s="53"/>
      <c r="LO46" s="53"/>
      <c r="LP46" s="53"/>
      <c r="LQ46" s="53"/>
      <c r="LR46" s="53"/>
      <c r="LS46" s="53"/>
      <c r="LT46" s="53"/>
      <c r="LU46" s="53"/>
      <c r="LV46" s="53"/>
      <c r="LW46" s="53"/>
      <c r="LX46" s="53"/>
      <c r="LY46" s="53"/>
      <c r="LZ46" s="53"/>
      <c r="MA46" s="53"/>
      <c r="MB46" s="53"/>
      <c r="MC46" s="53"/>
      <c r="MD46" s="53"/>
      <c r="ME46" s="53"/>
      <c r="MF46" s="53"/>
      <c r="MG46" s="53"/>
      <c r="MH46" s="53"/>
      <c r="MI46" s="53"/>
      <c r="MJ46" s="53"/>
      <c r="MK46" s="53"/>
      <c r="ML46" s="53"/>
      <c r="MM46" s="53"/>
      <c r="MN46" s="53"/>
      <c r="MO46" s="53"/>
      <c r="MP46" s="53"/>
      <c r="MQ46" s="53"/>
      <c r="MR46" s="53"/>
      <c r="MS46" s="53"/>
      <c r="MT46" s="53"/>
      <c r="MU46" s="53"/>
      <c r="MV46" s="53"/>
      <c r="MW46" s="53"/>
      <c r="MX46" s="53"/>
      <c r="MY46" s="53"/>
      <c r="MZ46" s="53"/>
      <c r="NA46" s="53"/>
      <c r="NB46" s="53"/>
      <c r="NC46" s="53"/>
      <c r="ND46" s="53"/>
      <c r="NE46" s="53"/>
      <c r="NF46" s="53"/>
      <c r="NG46" s="53"/>
      <c r="NH46" s="53"/>
      <c r="NI46" s="53"/>
      <c r="NJ46" s="53"/>
      <c r="NK46" s="53"/>
      <c r="NL46" s="53"/>
      <c r="NM46" s="53"/>
      <c r="NN46" s="53"/>
      <c r="NO46" s="53"/>
      <c r="NP46" s="53"/>
      <c r="NQ46" s="53"/>
      <c r="NR46" s="53"/>
      <c r="NS46" s="53"/>
      <c r="NT46" s="53"/>
      <c r="NU46" s="53"/>
      <c r="NV46" s="53"/>
      <c r="NW46" s="53"/>
      <c r="NX46" s="53"/>
      <c r="NY46" s="53"/>
      <c r="NZ46" s="53"/>
      <c r="OA46" s="53"/>
      <c r="OB46" s="53"/>
      <c r="OC46" s="53"/>
      <c r="OD46" s="53"/>
      <c r="OE46" s="53"/>
      <c r="OF46" s="53"/>
      <c r="OG46" s="53"/>
      <c r="OH46" s="53"/>
      <c r="OI46" s="53"/>
      <c r="OJ46" s="53"/>
      <c r="OK46" s="53"/>
      <c r="OL46" s="53"/>
      <c r="OM46" s="53"/>
      <c r="ON46" s="53"/>
      <c r="OO46" s="53"/>
      <c r="OP46" s="53"/>
      <c r="OQ46" s="53"/>
      <c r="OR46" s="53"/>
      <c r="OS46" s="53"/>
      <c r="OT46" s="53"/>
      <c r="OU46" s="53"/>
      <c r="OV46" s="53"/>
      <c r="OW46" s="53"/>
      <c r="OX46" s="53"/>
      <c r="OY46" s="53"/>
      <c r="OZ46" s="53"/>
      <c r="PA46" s="53"/>
      <c r="PB46" s="53"/>
      <c r="PC46" s="53"/>
      <c r="PD46" s="53"/>
      <c r="PE46" s="53"/>
      <c r="PF46" s="53"/>
      <c r="PG46" s="53"/>
      <c r="PH46" s="53"/>
      <c r="PI46" s="53"/>
      <c r="PJ46" s="53"/>
      <c r="PK46" s="53"/>
      <c r="PL46" s="53"/>
      <c r="PM46" s="53"/>
      <c r="PN46" s="53"/>
      <c r="PO46" s="53"/>
      <c r="PP46" s="53"/>
      <c r="PQ46" s="53"/>
      <c r="PR46" s="53"/>
      <c r="PS46" s="53"/>
      <c r="PT46" s="53"/>
      <c r="PU46" s="53"/>
      <c r="PV46" s="53"/>
      <c r="PW46" s="53"/>
      <c r="PX46" s="53"/>
      <c r="PY46" s="53"/>
      <c r="PZ46" s="53"/>
      <c r="QA46" s="53"/>
      <c r="QB46" s="53"/>
      <c r="QC46" s="53"/>
      <c r="QD46" s="53"/>
      <c r="QE46" s="53"/>
      <c r="QF46" s="53"/>
      <c r="QG46" s="53"/>
      <c r="QH46" s="53"/>
      <c r="QI46" s="53"/>
      <c r="QJ46" s="53"/>
      <c r="QK46" s="53"/>
      <c r="QL46" s="53"/>
      <c r="QM46" s="53"/>
      <c r="QN46" s="53"/>
      <c r="QO46" s="53"/>
      <c r="QP46" s="53"/>
      <c r="QQ46" s="53"/>
      <c r="QR46" s="53"/>
      <c r="QS46" s="53"/>
      <c r="QT46" s="53"/>
      <c r="QU46" s="53"/>
      <c r="QV46" s="53"/>
      <c r="QW46" s="53"/>
      <c r="QX46" s="53"/>
      <c r="QY46" s="53"/>
      <c r="QZ46" s="53"/>
      <c r="RA46" s="53"/>
      <c r="RB46" s="53"/>
      <c r="RC46" s="53"/>
      <c r="RD46" s="53"/>
      <c r="RE46" s="53"/>
      <c r="RF46" s="53"/>
      <c r="RG46" s="53"/>
      <c r="RH46" s="53"/>
      <c r="RI46" s="53"/>
      <c r="RJ46" s="53"/>
      <c r="RK46" s="53"/>
      <c r="RL46" s="53"/>
      <c r="RM46" s="53"/>
      <c r="RN46" s="53"/>
      <c r="RO46" s="53"/>
      <c r="RP46" s="53"/>
      <c r="RQ46" s="53"/>
      <c r="RR46" s="53"/>
      <c r="RS46" s="53"/>
      <c r="RT46" s="53"/>
      <c r="RU46" s="53"/>
      <c r="RV46" s="53"/>
      <c r="RW46" s="53"/>
      <c r="RX46" s="53"/>
      <c r="RY46" s="53"/>
      <c r="RZ46" s="53"/>
      <c r="SA46" s="53"/>
      <c r="SB46" s="53"/>
      <c r="SC46" s="53"/>
      <c r="SD46" s="53"/>
      <c r="SE46" s="53"/>
      <c r="SF46" s="53"/>
      <c r="SG46" s="53"/>
      <c r="SH46" s="53"/>
      <c r="SI46" s="53"/>
      <c r="SJ46" s="53"/>
      <c r="SK46" s="53"/>
      <c r="SL46" s="53"/>
      <c r="SM46" s="53"/>
      <c r="SN46" s="53"/>
      <c r="SO46" s="53"/>
      <c r="SP46" s="53"/>
      <c r="SQ46" s="53"/>
      <c r="SR46" s="53"/>
      <c r="SS46" s="53"/>
      <c r="ST46" s="53"/>
      <c r="SU46" s="53"/>
      <c r="SV46" s="53"/>
      <c r="SW46" s="53"/>
      <c r="SX46" s="53"/>
      <c r="SY46" s="53"/>
      <c r="SZ46" s="53"/>
    </row>
    <row r="47" spans="6:520" x14ac:dyDescent="0.25">
      <c r="F47" s="40">
        <v>80</v>
      </c>
      <c r="G47" s="41">
        <v>47.306579999999997</v>
      </c>
      <c r="H47" s="41">
        <f t="shared" si="0"/>
        <v>50.069579999999995</v>
      </c>
      <c r="I47" s="41">
        <v>105.47378499999999</v>
      </c>
      <c r="J47" s="41">
        <v>43.98378499999999</v>
      </c>
      <c r="L47" s="17">
        <f t="shared" si="1"/>
        <v>241.88202898550722</v>
      </c>
      <c r="M47" s="17">
        <f t="shared" si="2"/>
        <v>212.48205314009658</v>
      </c>
      <c r="O47" s="17">
        <f t="shared" si="3"/>
        <v>250.34789999999995</v>
      </c>
      <c r="P47" s="17">
        <f t="shared" si="4"/>
        <v>219.91892499999997</v>
      </c>
      <c r="R47" s="17">
        <f t="shared" si="5"/>
        <v>253.73140833008162</v>
      </c>
      <c r="S47" s="17">
        <f t="shared" si="6"/>
        <v>229.88080989688132</v>
      </c>
      <c r="U47" s="17">
        <f t="shared" si="7"/>
        <v>253.51686075949365</v>
      </c>
      <c r="V47" s="17">
        <v>222.70270886075943</v>
      </c>
      <c r="X47" s="17">
        <f t="shared" si="8"/>
        <v>264.0800632911392</v>
      </c>
      <c r="Y47" s="17">
        <f t="shared" si="9"/>
        <v>231.98198839662442</v>
      </c>
      <c r="AA47" s="17">
        <f t="shared" si="10"/>
        <v>276.11951492557893</v>
      </c>
      <c r="AB47" s="17">
        <f t="shared" si="11"/>
        <v>242.55808374647742</v>
      </c>
      <c r="AD47" s="17">
        <f t="shared" si="12"/>
        <v>286.11188571428568</v>
      </c>
      <c r="AE47" s="17">
        <f t="shared" si="13"/>
        <v>212.48205314009658</v>
      </c>
      <c r="AG47" s="17">
        <f t="shared" si="14"/>
        <v>283.51970554926385</v>
      </c>
      <c r="AH47" s="60">
        <f t="shared" si="15"/>
        <v>249.058805209513</v>
      </c>
      <c r="AJ47" s="17">
        <f t="shared" si="16"/>
        <v>307.1753374233129</v>
      </c>
      <c r="AK47" s="17">
        <f t="shared" si="17"/>
        <v>269.839171779141</v>
      </c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</row>
    <row r="48" spans="6:520" x14ac:dyDescent="0.25">
      <c r="F48" s="40">
        <v>70</v>
      </c>
      <c r="G48" s="41">
        <v>21.756988000000007</v>
      </c>
      <c r="H48" s="41">
        <f t="shared" si="0"/>
        <v>24.519988000000005</v>
      </c>
      <c r="I48" s="41">
        <v>78.088823000000019</v>
      </c>
      <c r="J48" s="41">
        <v>16.598823000000017</v>
      </c>
      <c r="L48" s="17">
        <f t="shared" si="1"/>
        <v>118.45404830917877</v>
      </c>
      <c r="M48" s="17">
        <f t="shared" si="2"/>
        <v>80.187550724637759</v>
      </c>
      <c r="O48" s="17">
        <f t="shared" si="3"/>
        <v>122.59994000000002</v>
      </c>
      <c r="P48" s="17">
        <f t="shared" si="4"/>
        <v>82.994115000000093</v>
      </c>
      <c r="R48" s="17">
        <f t="shared" si="5"/>
        <v>124.25690583936799</v>
      </c>
      <c r="S48" s="17">
        <f t="shared" si="6"/>
        <v>86.753581452232581</v>
      </c>
      <c r="U48" s="17">
        <f t="shared" si="7"/>
        <v>124.15183797468357</v>
      </c>
      <c r="V48" s="17">
        <v>84.044673417721611</v>
      </c>
      <c r="X48" s="17">
        <f t="shared" si="8"/>
        <v>129.32483122362873</v>
      </c>
      <c r="Y48" s="17">
        <f t="shared" si="9"/>
        <v>87.546534810126673</v>
      </c>
      <c r="AA48" s="17">
        <f t="shared" si="10"/>
        <v>135.22077062641662</v>
      </c>
      <c r="AB48" s="17">
        <f t="shared" si="11"/>
        <v>91.537795106241106</v>
      </c>
      <c r="AD48" s="17">
        <f t="shared" si="12"/>
        <v>140.11421714285717</v>
      </c>
      <c r="AE48" s="17">
        <f t="shared" si="13"/>
        <v>80.187550724637759</v>
      </c>
      <c r="AG48" s="17">
        <f t="shared" si="14"/>
        <v>138.84477916194794</v>
      </c>
      <c r="AH48" s="60">
        <f t="shared" si="15"/>
        <v>93.99107021517564</v>
      </c>
      <c r="AJ48" s="17">
        <f t="shared" si="16"/>
        <v>150.42937423312884</v>
      </c>
      <c r="AK48" s="17">
        <f t="shared" si="17"/>
        <v>101.83326993865042</v>
      </c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  <c r="IW48" s="53"/>
      <c r="IX48" s="53"/>
      <c r="IY48" s="53"/>
      <c r="IZ48" s="53"/>
      <c r="JA48" s="53"/>
      <c r="JB48" s="53"/>
      <c r="JC48" s="53"/>
      <c r="JD48" s="53"/>
      <c r="JE48" s="53"/>
      <c r="JF48" s="53"/>
      <c r="JG48" s="53"/>
      <c r="JH48" s="53"/>
      <c r="JI48" s="53"/>
      <c r="JJ48" s="53"/>
      <c r="JK48" s="53"/>
      <c r="JL48" s="53"/>
      <c r="JM48" s="53"/>
      <c r="JN48" s="53"/>
      <c r="JO48" s="53"/>
      <c r="JP48" s="53"/>
      <c r="JQ48" s="53"/>
      <c r="JR48" s="53"/>
      <c r="JS48" s="53"/>
      <c r="JT48" s="53"/>
      <c r="JU48" s="53"/>
      <c r="JV48" s="53"/>
      <c r="JW48" s="53"/>
      <c r="JX48" s="53"/>
      <c r="JY48" s="53"/>
      <c r="JZ48" s="53"/>
      <c r="KA48" s="53"/>
      <c r="KB48" s="53"/>
      <c r="KC48" s="53"/>
      <c r="KD48" s="53"/>
      <c r="KE48" s="53"/>
      <c r="KF48" s="53"/>
      <c r="KG48" s="53"/>
      <c r="KH48" s="53"/>
      <c r="KI48" s="53"/>
      <c r="KJ48" s="53"/>
      <c r="KK48" s="53"/>
      <c r="KL48" s="53"/>
      <c r="KM48" s="53"/>
      <c r="KN48" s="53"/>
      <c r="KO48" s="53"/>
      <c r="KP48" s="53"/>
      <c r="KQ48" s="53"/>
      <c r="KR48" s="53"/>
      <c r="KS48" s="53"/>
      <c r="KT48" s="53"/>
      <c r="KU48" s="53"/>
      <c r="KV48" s="53"/>
      <c r="KW48" s="53"/>
      <c r="KX48" s="53"/>
      <c r="KY48" s="53"/>
      <c r="KZ48" s="53"/>
      <c r="LA48" s="53"/>
      <c r="LB48" s="53"/>
      <c r="LC48" s="53"/>
      <c r="LD48" s="53"/>
      <c r="LE48" s="53"/>
      <c r="LF48" s="53"/>
      <c r="LG48" s="53"/>
      <c r="LH48" s="53"/>
      <c r="LI48" s="53"/>
      <c r="LJ48" s="53"/>
      <c r="LK48" s="53"/>
      <c r="LL48" s="53"/>
      <c r="LM48" s="53"/>
      <c r="LN48" s="53"/>
      <c r="LO48" s="53"/>
      <c r="LP48" s="53"/>
      <c r="LQ48" s="53"/>
      <c r="LR48" s="53"/>
      <c r="LS48" s="53"/>
      <c r="LT48" s="53"/>
      <c r="LU48" s="53"/>
      <c r="LV48" s="53"/>
      <c r="LW48" s="53"/>
      <c r="LX48" s="53"/>
      <c r="LY48" s="53"/>
      <c r="LZ48" s="53"/>
      <c r="MA48" s="53"/>
      <c r="MB48" s="53"/>
      <c r="MC48" s="53"/>
      <c r="MD48" s="53"/>
      <c r="ME48" s="53"/>
      <c r="MF48" s="53"/>
      <c r="MG48" s="53"/>
      <c r="MH48" s="53"/>
      <c r="MI48" s="53"/>
      <c r="MJ48" s="53"/>
      <c r="MK48" s="53"/>
      <c r="ML48" s="53"/>
      <c r="MM48" s="53"/>
      <c r="MN48" s="53"/>
      <c r="MO48" s="53"/>
      <c r="MP48" s="53"/>
      <c r="MQ48" s="53"/>
      <c r="MR48" s="53"/>
      <c r="MS48" s="53"/>
      <c r="MT48" s="53"/>
      <c r="MU48" s="53"/>
      <c r="MV48" s="53"/>
      <c r="MW48" s="53"/>
      <c r="MX48" s="53"/>
      <c r="MY48" s="53"/>
      <c r="MZ48" s="53"/>
      <c r="NA48" s="53"/>
      <c r="NB48" s="53"/>
      <c r="NC48" s="53"/>
      <c r="ND48" s="53"/>
      <c r="NE48" s="53"/>
      <c r="NF48" s="53"/>
      <c r="NG48" s="53"/>
      <c r="NH48" s="53"/>
      <c r="NI48" s="53"/>
      <c r="NJ48" s="53"/>
      <c r="NK48" s="53"/>
      <c r="NL48" s="53"/>
      <c r="NM48" s="53"/>
      <c r="NN48" s="53"/>
      <c r="NO48" s="53"/>
      <c r="NP48" s="53"/>
      <c r="NQ48" s="53"/>
      <c r="NR48" s="53"/>
      <c r="NS48" s="53"/>
      <c r="NT48" s="53"/>
      <c r="NU48" s="53"/>
      <c r="NV48" s="53"/>
      <c r="NW48" s="53"/>
      <c r="NX48" s="53"/>
      <c r="NY48" s="53"/>
      <c r="NZ48" s="53"/>
      <c r="OA48" s="53"/>
      <c r="OB48" s="53"/>
      <c r="OC48" s="53"/>
      <c r="OD48" s="53"/>
      <c r="OE48" s="53"/>
      <c r="OF48" s="53"/>
      <c r="OG48" s="53"/>
      <c r="OH48" s="53"/>
      <c r="OI48" s="53"/>
      <c r="OJ48" s="53"/>
      <c r="OK48" s="53"/>
      <c r="OL48" s="53"/>
      <c r="OM48" s="53"/>
      <c r="ON48" s="53"/>
      <c r="OO48" s="53"/>
      <c r="OP48" s="53"/>
      <c r="OQ48" s="53"/>
      <c r="OR48" s="53"/>
      <c r="OS48" s="53"/>
      <c r="OT48" s="53"/>
      <c r="OU48" s="53"/>
      <c r="OV48" s="53"/>
      <c r="OW48" s="53"/>
      <c r="OX48" s="53"/>
      <c r="OY48" s="53"/>
      <c r="OZ48" s="53"/>
      <c r="PA48" s="53"/>
      <c r="PB48" s="53"/>
      <c r="PC48" s="53"/>
      <c r="PD48" s="53"/>
      <c r="PE48" s="53"/>
      <c r="PF48" s="53"/>
      <c r="PG48" s="53"/>
      <c r="PH48" s="53"/>
      <c r="PI48" s="53"/>
      <c r="PJ48" s="53"/>
      <c r="PK48" s="53"/>
      <c r="PL48" s="53"/>
      <c r="PM48" s="53"/>
      <c r="PN48" s="53"/>
      <c r="PO48" s="53"/>
      <c r="PP48" s="53"/>
      <c r="PQ48" s="53"/>
      <c r="PR48" s="53"/>
      <c r="PS48" s="53"/>
      <c r="PT48" s="53"/>
      <c r="PU48" s="53"/>
      <c r="PV48" s="53"/>
      <c r="PW48" s="53"/>
      <c r="PX48" s="53"/>
      <c r="PY48" s="53"/>
      <c r="PZ48" s="53"/>
      <c r="QA48" s="53"/>
      <c r="QB48" s="53"/>
      <c r="QC48" s="53"/>
      <c r="QD48" s="53"/>
      <c r="QE48" s="53"/>
      <c r="QF48" s="53"/>
      <c r="QG48" s="53"/>
      <c r="QH48" s="53"/>
      <c r="QI48" s="53"/>
      <c r="QJ48" s="53"/>
      <c r="QK48" s="53"/>
      <c r="QL48" s="53"/>
      <c r="QM48" s="53"/>
      <c r="QN48" s="53"/>
      <c r="QO48" s="53"/>
      <c r="QP48" s="53"/>
      <c r="QQ48" s="53"/>
      <c r="QR48" s="53"/>
      <c r="QS48" s="53"/>
      <c r="QT48" s="53"/>
      <c r="QU48" s="53"/>
      <c r="QV48" s="53"/>
      <c r="QW48" s="53"/>
      <c r="QX48" s="53"/>
      <c r="QY48" s="53"/>
      <c r="QZ48" s="53"/>
      <c r="RA48" s="53"/>
      <c r="RB48" s="53"/>
      <c r="RC48" s="53"/>
      <c r="RD48" s="53"/>
      <c r="RE48" s="53"/>
      <c r="RF48" s="53"/>
      <c r="RG48" s="53"/>
      <c r="RH48" s="53"/>
      <c r="RI48" s="53"/>
      <c r="RJ48" s="53"/>
      <c r="RK48" s="53"/>
      <c r="RL48" s="53"/>
      <c r="RM48" s="53"/>
      <c r="RN48" s="53"/>
      <c r="RO48" s="53"/>
      <c r="RP48" s="53"/>
      <c r="RQ48" s="53"/>
      <c r="RR48" s="53"/>
      <c r="RS48" s="53"/>
      <c r="RT48" s="53"/>
      <c r="RU48" s="53"/>
      <c r="RV48" s="53"/>
      <c r="RW48" s="53"/>
      <c r="RX48" s="53"/>
      <c r="RY48" s="53"/>
      <c r="RZ48" s="53"/>
      <c r="SA48" s="53"/>
      <c r="SB48" s="53"/>
      <c r="SC48" s="53"/>
      <c r="SD48" s="53"/>
      <c r="SE48" s="53"/>
      <c r="SF48" s="53"/>
      <c r="SG48" s="53"/>
      <c r="SH48" s="53"/>
      <c r="SI48" s="53"/>
      <c r="SJ48" s="53"/>
      <c r="SK48" s="53"/>
      <c r="SL48" s="53"/>
      <c r="SM48" s="53"/>
      <c r="SN48" s="53"/>
      <c r="SO48" s="53"/>
      <c r="SP48" s="53"/>
      <c r="SQ48" s="53"/>
      <c r="SR48" s="53"/>
      <c r="SS48" s="53"/>
      <c r="ST48" s="53"/>
      <c r="SU48" s="53"/>
      <c r="SV48" s="53"/>
      <c r="SW48" s="53"/>
      <c r="SX48" s="53"/>
      <c r="SY48" s="53"/>
      <c r="SZ48" s="53"/>
    </row>
    <row r="49" spans="6:520" x14ac:dyDescent="0.25">
      <c r="F49" s="40">
        <v>60</v>
      </c>
      <c r="G49" s="41">
        <v>12.182511000000005</v>
      </c>
      <c r="H49" s="41">
        <f t="shared" si="0"/>
        <v>14.945511000000005</v>
      </c>
      <c r="I49" s="41">
        <v>74.087453000000011</v>
      </c>
      <c r="J49" s="41">
        <v>12.597453000000009</v>
      </c>
      <c r="L49" s="17">
        <f t="shared" si="1"/>
        <v>72.200536231884072</v>
      </c>
      <c r="M49" s="17">
        <f t="shared" si="2"/>
        <v>60.857260869565259</v>
      </c>
      <c r="O49" s="17">
        <f t="shared" si="3"/>
        <v>74.727555000000024</v>
      </c>
      <c r="P49" s="17">
        <f t="shared" si="4"/>
        <v>62.987265000000043</v>
      </c>
      <c r="R49" s="17">
        <f t="shared" si="5"/>
        <v>75.737514759315502</v>
      </c>
      <c r="S49" s="17">
        <f t="shared" si="6"/>
        <v>65.840461394532085</v>
      </c>
      <c r="U49" s="17">
        <f t="shared" si="7"/>
        <v>75.673473417721539</v>
      </c>
      <c r="V49" s="17">
        <v>63.784572151898786</v>
      </c>
      <c r="X49" s="17">
        <f t="shared" si="8"/>
        <v>78.826534810126603</v>
      </c>
      <c r="Y49" s="17">
        <f t="shared" si="9"/>
        <v>66.442262658227889</v>
      </c>
      <c r="AA49" s="17">
        <f t="shared" si="10"/>
        <v>82.420248934281148</v>
      </c>
      <c r="AB49" s="17">
        <f t="shared" si="11"/>
        <v>69.471375866499798</v>
      </c>
      <c r="AD49" s="17">
        <f t="shared" si="12"/>
        <v>85.402920000000037</v>
      </c>
      <c r="AE49" s="17">
        <f t="shared" si="13"/>
        <v>60.857260869565259</v>
      </c>
      <c r="AG49" s="17">
        <f t="shared" si="14"/>
        <v>84.62916761041906</v>
      </c>
      <c r="AH49" s="60">
        <f t="shared" si="15"/>
        <v>71.333255945639905</v>
      </c>
      <c r="AJ49" s="17">
        <f t="shared" si="16"/>
        <v>91.690251533742355</v>
      </c>
      <c r="AK49" s="17">
        <f t="shared" si="17"/>
        <v>77.284987730061403</v>
      </c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  <c r="IW49" s="53"/>
      <c r="IX49" s="53"/>
      <c r="IY49" s="53"/>
      <c r="IZ49" s="53"/>
      <c r="JA49" s="53"/>
      <c r="JB49" s="53"/>
      <c r="JC49" s="53"/>
      <c r="JD49" s="53"/>
      <c r="JE49" s="53"/>
      <c r="JF49" s="53"/>
      <c r="JG49" s="53"/>
      <c r="JH49" s="53"/>
      <c r="JI49" s="53"/>
      <c r="JJ49" s="53"/>
      <c r="JK49" s="53"/>
      <c r="JL49" s="53"/>
      <c r="JM49" s="53"/>
      <c r="JN49" s="53"/>
      <c r="JO49" s="53"/>
      <c r="JP49" s="53"/>
      <c r="JQ49" s="53"/>
      <c r="JR49" s="53"/>
      <c r="JS49" s="53"/>
      <c r="JT49" s="53"/>
      <c r="JU49" s="53"/>
      <c r="JV49" s="53"/>
      <c r="JW49" s="53"/>
      <c r="JX49" s="53"/>
      <c r="JY49" s="53"/>
      <c r="JZ49" s="53"/>
      <c r="KA49" s="53"/>
      <c r="KB49" s="53"/>
      <c r="KC49" s="53"/>
      <c r="KD49" s="53"/>
      <c r="KE49" s="53"/>
      <c r="KF49" s="53"/>
      <c r="KG49" s="53"/>
      <c r="KH49" s="53"/>
      <c r="KI49" s="53"/>
      <c r="KJ49" s="53"/>
      <c r="KK49" s="53"/>
      <c r="KL49" s="53"/>
      <c r="KM49" s="53"/>
      <c r="KN49" s="53"/>
      <c r="KO49" s="53"/>
      <c r="KP49" s="53"/>
      <c r="KQ49" s="53"/>
      <c r="KR49" s="53"/>
      <c r="KS49" s="53"/>
      <c r="KT49" s="53"/>
      <c r="KU49" s="53"/>
      <c r="KV49" s="53"/>
      <c r="KW49" s="53"/>
      <c r="KX49" s="53"/>
      <c r="KY49" s="53"/>
      <c r="KZ49" s="53"/>
      <c r="LA49" s="53"/>
      <c r="LB49" s="53"/>
      <c r="LC49" s="53"/>
      <c r="LD49" s="53"/>
      <c r="LE49" s="53"/>
      <c r="LF49" s="53"/>
      <c r="LG49" s="53"/>
      <c r="LH49" s="53"/>
      <c r="LI49" s="53"/>
      <c r="LJ49" s="53"/>
      <c r="LK49" s="53"/>
      <c r="LL49" s="53"/>
      <c r="LM49" s="53"/>
      <c r="LN49" s="53"/>
      <c r="LO49" s="53"/>
      <c r="LP49" s="53"/>
      <c r="LQ49" s="53"/>
      <c r="LR49" s="53"/>
      <c r="LS49" s="53"/>
      <c r="LT49" s="53"/>
      <c r="LU49" s="53"/>
      <c r="LV49" s="53"/>
      <c r="LW49" s="53"/>
      <c r="LX49" s="53"/>
      <c r="LY49" s="53"/>
      <c r="LZ49" s="53"/>
      <c r="MA49" s="53"/>
      <c r="MB49" s="53"/>
      <c r="MC49" s="53"/>
      <c r="MD49" s="53"/>
      <c r="ME49" s="53"/>
      <c r="MF49" s="53"/>
      <c r="MG49" s="53"/>
      <c r="MH49" s="53"/>
      <c r="MI49" s="53"/>
      <c r="MJ49" s="53"/>
      <c r="MK49" s="53"/>
      <c r="ML49" s="53"/>
      <c r="MM49" s="53"/>
      <c r="MN49" s="53"/>
      <c r="MO49" s="53"/>
      <c r="MP49" s="53"/>
      <c r="MQ49" s="53"/>
      <c r="MR49" s="53"/>
      <c r="MS49" s="53"/>
      <c r="MT49" s="53"/>
      <c r="MU49" s="53"/>
      <c r="MV49" s="53"/>
      <c r="MW49" s="53"/>
      <c r="MX49" s="53"/>
      <c r="MY49" s="53"/>
      <c r="MZ49" s="53"/>
      <c r="NA49" s="53"/>
      <c r="NB49" s="53"/>
      <c r="NC49" s="53"/>
      <c r="ND49" s="53"/>
      <c r="NE49" s="53"/>
      <c r="NF49" s="53"/>
      <c r="NG49" s="53"/>
      <c r="NH49" s="53"/>
      <c r="NI49" s="53"/>
      <c r="NJ49" s="53"/>
      <c r="NK49" s="53"/>
      <c r="NL49" s="53"/>
      <c r="NM49" s="53"/>
      <c r="NN49" s="53"/>
      <c r="NO49" s="53"/>
      <c r="NP49" s="53"/>
      <c r="NQ49" s="53"/>
      <c r="NR49" s="53"/>
      <c r="NS49" s="53"/>
      <c r="NT49" s="53"/>
      <c r="NU49" s="53"/>
      <c r="NV49" s="53"/>
      <c r="NW49" s="53"/>
      <c r="NX49" s="53"/>
      <c r="NY49" s="53"/>
      <c r="NZ49" s="53"/>
      <c r="OA49" s="53"/>
      <c r="OB49" s="53"/>
      <c r="OC49" s="53"/>
      <c r="OD49" s="53"/>
      <c r="OE49" s="53"/>
      <c r="OF49" s="53"/>
      <c r="OG49" s="53"/>
      <c r="OH49" s="53"/>
      <c r="OI49" s="53"/>
      <c r="OJ49" s="53"/>
      <c r="OK49" s="53"/>
      <c r="OL49" s="53"/>
      <c r="OM49" s="53"/>
      <c r="ON49" s="53"/>
      <c r="OO49" s="53"/>
      <c r="OP49" s="53"/>
      <c r="OQ49" s="53"/>
      <c r="OR49" s="53"/>
      <c r="OS49" s="53"/>
      <c r="OT49" s="53"/>
      <c r="OU49" s="53"/>
      <c r="OV49" s="53"/>
      <c r="OW49" s="53"/>
      <c r="OX49" s="53"/>
      <c r="OY49" s="53"/>
      <c r="OZ49" s="53"/>
      <c r="PA49" s="53"/>
      <c r="PB49" s="53"/>
      <c r="PC49" s="53"/>
      <c r="PD49" s="53"/>
      <c r="PE49" s="53"/>
      <c r="PF49" s="53"/>
      <c r="PG49" s="53"/>
      <c r="PH49" s="53"/>
      <c r="PI49" s="53"/>
      <c r="PJ49" s="53"/>
      <c r="PK49" s="53"/>
      <c r="PL49" s="53"/>
      <c r="PM49" s="53"/>
      <c r="PN49" s="53"/>
      <c r="PO49" s="53"/>
      <c r="PP49" s="53"/>
      <c r="PQ49" s="53"/>
      <c r="PR49" s="53"/>
      <c r="PS49" s="53"/>
      <c r="PT49" s="53"/>
      <c r="PU49" s="53"/>
      <c r="PV49" s="53"/>
      <c r="PW49" s="53"/>
      <c r="PX49" s="53"/>
      <c r="PY49" s="53"/>
      <c r="PZ49" s="53"/>
      <c r="QA49" s="53"/>
      <c r="QB49" s="53"/>
      <c r="QC49" s="53"/>
      <c r="QD49" s="53"/>
      <c r="QE49" s="53"/>
      <c r="QF49" s="53"/>
      <c r="QG49" s="53"/>
      <c r="QH49" s="53"/>
      <c r="QI49" s="53"/>
      <c r="QJ49" s="53"/>
      <c r="QK49" s="53"/>
      <c r="QL49" s="53"/>
      <c r="QM49" s="53"/>
      <c r="QN49" s="53"/>
      <c r="QO49" s="53"/>
      <c r="QP49" s="53"/>
      <c r="QQ49" s="53"/>
      <c r="QR49" s="53"/>
      <c r="QS49" s="53"/>
      <c r="QT49" s="53"/>
      <c r="QU49" s="53"/>
      <c r="QV49" s="53"/>
      <c r="QW49" s="53"/>
      <c r="QX49" s="53"/>
      <c r="QY49" s="53"/>
      <c r="QZ49" s="53"/>
      <c r="RA49" s="53"/>
      <c r="RB49" s="53"/>
      <c r="RC49" s="53"/>
      <c r="RD49" s="53"/>
      <c r="RE49" s="53"/>
      <c r="RF49" s="53"/>
      <c r="RG49" s="53"/>
      <c r="RH49" s="53"/>
      <c r="RI49" s="53"/>
      <c r="RJ49" s="53"/>
      <c r="RK49" s="53"/>
      <c r="RL49" s="53"/>
      <c r="RM49" s="53"/>
      <c r="RN49" s="53"/>
      <c r="RO49" s="53"/>
      <c r="RP49" s="53"/>
      <c r="RQ49" s="53"/>
      <c r="RR49" s="53"/>
      <c r="RS49" s="53"/>
      <c r="RT49" s="53"/>
      <c r="RU49" s="53"/>
      <c r="RV49" s="53"/>
      <c r="RW49" s="53"/>
      <c r="RX49" s="53"/>
      <c r="RY49" s="53"/>
      <c r="RZ49" s="53"/>
      <c r="SA49" s="53"/>
      <c r="SB49" s="53"/>
      <c r="SC49" s="53"/>
      <c r="SD49" s="53"/>
      <c r="SE49" s="53"/>
      <c r="SF49" s="53"/>
      <c r="SG49" s="53"/>
      <c r="SH49" s="53"/>
      <c r="SI49" s="53"/>
      <c r="SJ49" s="53"/>
      <c r="SK49" s="53"/>
      <c r="SL49" s="53"/>
      <c r="SM49" s="53"/>
      <c r="SN49" s="53"/>
      <c r="SO49" s="53"/>
      <c r="SP49" s="53"/>
      <c r="SQ49" s="53"/>
      <c r="SR49" s="53"/>
      <c r="SS49" s="53"/>
      <c r="ST49" s="53"/>
      <c r="SU49" s="53"/>
      <c r="SV49" s="53"/>
      <c r="SW49" s="53"/>
      <c r="SX49" s="53"/>
      <c r="SY49" s="53"/>
      <c r="SZ49" s="53"/>
    </row>
    <row r="50" spans="6:520" x14ac:dyDescent="0.25">
      <c r="F50" s="40">
        <v>50</v>
      </c>
      <c r="G50" s="41">
        <v>5.4602930000000072</v>
      </c>
      <c r="H50" s="41">
        <f t="shared" si="0"/>
        <v>8.2232930000000071</v>
      </c>
      <c r="I50" s="41">
        <v>68.163055000000014</v>
      </c>
      <c r="J50" s="41">
        <v>6.6730550000000122</v>
      </c>
      <c r="L50" s="17">
        <f t="shared" si="1"/>
        <v>39.726053140096653</v>
      </c>
      <c r="M50" s="17">
        <f t="shared" si="2"/>
        <v>32.236980676328564</v>
      </c>
      <c r="O50" s="17">
        <f t="shared" si="3"/>
        <v>41.116465000000034</v>
      </c>
      <c r="P50" s="17">
        <f t="shared" si="4"/>
        <v>33.365275000000061</v>
      </c>
      <c r="R50" s="17">
        <f t="shared" si="5"/>
        <v>41.672163297573171</v>
      </c>
      <c r="S50" s="17">
        <f t="shared" si="6"/>
        <v>34.876654837377828</v>
      </c>
      <c r="U50" s="17">
        <f t="shared" si="7"/>
        <v>41.636926582278512</v>
      </c>
      <c r="V50" s="17">
        <v>33.787620253164619</v>
      </c>
      <c r="X50" s="17">
        <f t="shared" si="8"/>
        <v>43.371798523206785</v>
      </c>
      <c r="Y50" s="17">
        <f t="shared" si="9"/>
        <v>35.195437763713144</v>
      </c>
      <c r="AA50" s="17">
        <f t="shared" si="10"/>
        <v>45.349125641775117</v>
      </c>
      <c r="AB50" s="17">
        <f t="shared" si="11"/>
        <v>36.80000330882968</v>
      </c>
      <c r="AD50" s="17">
        <f t="shared" si="12"/>
        <v>46.990245714285756</v>
      </c>
      <c r="AE50" s="17">
        <f t="shared" si="13"/>
        <v>32.236980676328564</v>
      </c>
      <c r="AG50" s="17">
        <f t="shared" si="14"/>
        <v>46.564513023782602</v>
      </c>
      <c r="AH50" s="60">
        <f t="shared" si="15"/>
        <v>37.786268403171078</v>
      </c>
      <c r="AJ50" s="17">
        <f t="shared" si="16"/>
        <v>50.449650306748509</v>
      </c>
      <c r="AK50" s="17">
        <f t="shared" si="17"/>
        <v>40.938987730061427</v>
      </c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  <c r="IW50" s="53"/>
      <c r="IX50" s="53"/>
      <c r="IY50" s="53"/>
      <c r="IZ50" s="53"/>
      <c r="JA50" s="53"/>
      <c r="JB50" s="53"/>
      <c r="JC50" s="53"/>
      <c r="JD50" s="53"/>
      <c r="JE50" s="53"/>
      <c r="JF50" s="53"/>
      <c r="JG50" s="53"/>
      <c r="JH50" s="53"/>
      <c r="JI50" s="53"/>
      <c r="JJ50" s="53"/>
      <c r="JK50" s="53"/>
      <c r="JL50" s="53"/>
      <c r="JM50" s="53"/>
      <c r="JN50" s="53"/>
      <c r="JO50" s="53"/>
      <c r="JP50" s="53"/>
      <c r="JQ50" s="53"/>
      <c r="JR50" s="53"/>
      <c r="JS50" s="53"/>
      <c r="JT50" s="53"/>
      <c r="JU50" s="53"/>
      <c r="JV50" s="53"/>
      <c r="JW50" s="53"/>
      <c r="JX50" s="53"/>
      <c r="JY50" s="53"/>
      <c r="JZ50" s="53"/>
      <c r="KA50" s="53"/>
      <c r="KB50" s="53"/>
      <c r="KC50" s="53"/>
      <c r="KD50" s="53"/>
      <c r="KE50" s="53"/>
      <c r="KF50" s="53"/>
      <c r="KG50" s="53"/>
      <c r="KH50" s="53"/>
      <c r="KI50" s="53"/>
      <c r="KJ50" s="53"/>
      <c r="KK50" s="53"/>
      <c r="KL50" s="53"/>
      <c r="KM50" s="53"/>
      <c r="KN50" s="53"/>
      <c r="KO50" s="53"/>
      <c r="KP50" s="53"/>
      <c r="KQ50" s="53"/>
      <c r="KR50" s="53"/>
      <c r="KS50" s="53"/>
      <c r="KT50" s="53"/>
      <c r="KU50" s="53"/>
      <c r="KV50" s="53"/>
      <c r="KW50" s="53"/>
      <c r="KX50" s="53"/>
      <c r="KY50" s="53"/>
      <c r="KZ50" s="53"/>
      <c r="LA50" s="53"/>
      <c r="LB50" s="53"/>
      <c r="LC50" s="53"/>
      <c r="LD50" s="53"/>
      <c r="LE50" s="53"/>
      <c r="LF50" s="53"/>
      <c r="LG50" s="53"/>
      <c r="LH50" s="53"/>
      <c r="LI50" s="53"/>
      <c r="LJ50" s="53"/>
      <c r="LK50" s="53"/>
      <c r="LL50" s="53"/>
      <c r="LM50" s="53"/>
      <c r="LN50" s="53"/>
      <c r="LO50" s="53"/>
      <c r="LP50" s="53"/>
      <c r="LQ50" s="53"/>
      <c r="LR50" s="53"/>
      <c r="LS50" s="53"/>
      <c r="LT50" s="53"/>
      <c r="LU50" s="53"/>
      <c r="LV50" s="53"/>
      <c r="LW50" s="53"/>
      <c r="LX50" s="53"/>
      <c r="LY50" s="53"/>
      <c r="LZ50" s="53"/>
      <c r="MA50" s="53"/>
      <c r="MB50" s="53"/>
      <c r="MC50" s="53"/>
      <c r="MD50" s="53"/>
      <c r="ME50" s="53"/>
      <c r="MF50" s="53"/>
      <c r="MG50" s="53"/>
      <c r="MH50" s="53"/>
      <c r="MI50" s="53"/>
      <c r="MJ50" s="53"/>
      <c r="MK50" s="53"/>
      <c r="ML50" s="53"/>
      <c r="MM50" s="53"/>
      <c r="MN50" s="53"/>
      <c r="MO50" s="53"/>
      <c r="MP50" s="53"/>
      <c r="MQ50" s="53"/>
      <c r="MR50" s="53"/>
      <c r="MS50" s="53"/>
      <c r="MT50" s="53"/>
      <c r="MU50" s="53"/>
      <c r="MV50" s="53"/>
      <c r="MW50" s="53"/>
      <c r="MX50" s="53"/>
      <c r="MY50" s="53"/>
      <c r="MZ50" s="53"/>
      <c r="NA50" s="53"/>
      <c r="NB50" s="53"/>
      <c r="NC50" s="53"/>
      <c r="ND50" s="53"/>
      <c r="NE50" s="53"/>
      <c r="NF50" s="53"/>
      <c r="NG50" s="53"/>
      <c r="NH50" s="53"/>
      <c r="NI50" s="53"/>
      <c r="NJ50" s="53"/>
      <c r="NK50" s="53"/>
      <c r="NL50" s="53"/>
      <c r="NM50" s="53"/>
      <c r="NN50" s="53"/>
      <c r="NO50" s="53"/>
      <c r="NP50" s="53"/>
      <c r="NQ50" s="53"/>
      <c r="NR50" s="53"/>
      <c r="NS50" s="53"/>
      <c r="NT50" s="53"/>
      <c r="NU50" s="53"/>
      <c r="NV50" s="53"/>
      <c r="NW50" s="53"/>
      <c r="NX50" s="53"/>
      <c r="NY50" s="53"/>
      <c r="NZ50" s="53"/>
      <c r="OA50" s="53"/>
      <c r="OB50" s="53"/>
      <c r="OC50" s="53"/>
      <c r="OD50" s="53"/>
      <c r="OE50" s="53"/>
      <c r="OF50" s="53"/>
      <c r="OG50" s="53"/>
      <c r="OH50" s="53"/>
      <c r="OI50" s="53"/>
      <c r="OJ50" s="53"/>
      <c r="OK50" s="53"/>
      <c r="OL50" s="53"/>
      <c r="OM50" s="53"/>
      <c r="ON50" s="53"/>
      <c r="OO50" s="53"/>
      <c r="OP50" s="53"/>
      <c r="OQ50" s="53"/>
      <c r="OR50" s="53"/>
      <c r="OS50" s="53"/>
      <c r="OT50" s="53"/>
      <c r="OU50" s="53"/>
      <c r="OV50" s="53"/>
      <c r="OW50" s="53"/>
      <c r="OX50" s="53"/>
      <c r="OY50" s="53"/>
      <c r="OZ50" s="53"/>
      <c r="PA50" s="53"/>
      <c r="PB50" s="53"/>
      <c r="PC50" s="53"/>
      <c r="PD50" s="53"/>
      <c r="PE50" s="53"/>
      <c r="PF50" s="53"/>
      <c r="PG50" s="53"/>
      <c r="PH50" s="53"/>
      <c r="PI50" s="53"/>
      <c r="PJ50" s="53"/>
      <c r="PK50" s="53"/>
      <c r="PL50" s="53"/>
      <c r="PM50" s="53"/>
      <c r="PN50" s="53"/>
      <c r="PO50" s="53"/>
      <c r="PP50" s="53"/>
      <c r="PQ50" s="53"/>
      <c r="PR50" s="53"/>
      <c r="PS50" s="53"/>
      <c r="PT50" s="53"/>
      <c r="PU50" s="53"/>
      <c r="PV50" s="53"/>
      <c r="PW50" s="53"/>
      <c r="PX50" s="53"/>
      <c r="PY50" s="53"/>
      <c r="PZ50" s="53"/>
      <c r="QA50" s="53"/>
      <c r="QB50" s="53"/>
      <c r="QC50" s="53"/>
      <c r="QD50" s="53"/>
      <c r="QE50" s="53"/>
      <c r="QF50" s="53"/>
      <c r="QG50" s="53"/>
      <c r="QH50" s="53"/>
      <c r="QI50" s="53"/>
      <c r="QJ50" s="53"/>
      <c r="QK50" s="53"/>
      <c r="QL50" s="53"/>
      <c r="QM50" s="53"/>
      <c r="QN50" s="53"/>
      <c r="QO50" s="53"/>
      <c r="QP50" s="53"/>
      <c r="QQ50" s="53"/>
      <c r="QR50" s="53"/>
      <c r="QS50" s="53"/>
      <c r="QT50" s="53"/>
      <c r="QU50" s="53"/>
      <c r="QV50" s="53"/>
      <c r="QW50" s="53"/>
      <c r="QX50" s="53"/>
      <c r="QY50" s="53"/>
      <c r="QZ50" s="53"/>
      <c r="RA50" s="53"/>
      <c r="RB50" s="53"/>
      <c r="RC50" s="53"/>
      <c r="RD50" s="53"/>
      <c r="RE50" s="53"/>
      <c r="RF50" s="53"/>
      <c r="RG50" s="53"/>
      <c r="RH50" s="53"/>
      <c r="RI50" s="53"/>
      <c r="RJ50" s="53"/>
      <c r="RK50" s="53"/>
      <c r="RL50" s="53"/>
      <c r="RM50" s="53"/>
      <c r="RN50" s="53"/>
      <c r="RO50" s="53"/>
      <c r="RP50" s="53"/>
      <c r="RQ50" s="53"/>
      <c r="RR50" s="53"/>
      <c r="RS50" s="53"/>
      <c r="RT50" s="53"/>
      <c r="RU50" s="53"/>
      <c r="RV50" s="53"/>
      <c r="RW50" s="53"/>
      <c r="RX50" s="53"/>
      <c r="RY50" s="53"/>
      <c r="RZ50" s="53"/>
      <c r="SA50" s="53"/>
      <c r="SB50" s="53"/>
      <c r="SC50" s="53"/>
      <c r="SD50" s="53"/>
      <c r="SE50" s="53"/>
      <c r="SF50" s="53"/>
      <c r="SG50" s="53"/>
      <c r="SH50" s="53"/>
      <c r="SI50" s="53"/>
      <c r="SJ50" s="53"/>
      <c r="SK50" s="53"/>
      <c r="SL50" s="53"/>
      <c r="SM50" s="53"/>
      <c r="SN50" s="53"/>
      <c r="SO50" s="53"/>
      <c r="SP50" s="53"/>
      <c r="SQ50" s="53"/>
      <c r="SR50" s="53"/>
      <c r="SS50" s="53"/>
      <c r="ST50" s="53"/>
      <c r="SU50" s="53"/>
      <c r="SV50" s="53"/>
      <c r="SW50" s="53"/>
      <c r="SX50" s="53"/>
      <c r="SY50" s="53"/>
      <c r="SZ50" s="53"/>
    </row>
    <row r="51" spans="6:520" x14ac:dyDescent="0.25">
      <c r="F51" s="40">
        <v>40</v>
      </c>
      <c r="G51" s="41">
        <v>1.4411550000000091</v>
      </c>
      <c r="H51" s="41">
        <f t="shared" si="0"/>
        <v>4.204155000000009</v>
      </c>
      <c r="I51" s="41">
        <v>71.992075999999997</v>
      </c>
      <c r="J51" s="41">
        <v>10.502075999999995</v>
      </c>
      <c r="L51" s="17">
        <f t="shared" si="1"/>
        <v>20.309927536231928</v>
      </c>
      <c r="M51" s="17">
        <f t="shared" si="2"/>
        <v>50.734666666666641</v>
      </c>
      <c r="O51" s="17">
        <f t="shared" si="3"/>
        <v>21.020775000000043</v>
      </c>
      <c r="P51" s="17">
        <f t="shared" si="4"/>
        <v>52.510379999999977</v>
      </c>
      <c r="R51" s="17">
        <f t="shared" si="5"/>
        <v>21.304875514992471</v>
      </c>
      <c r="S51" s="17">
        <f t="shared" si="6"/>
        <v>54.888994580129904</v>
      </c>
      <c r="U51" s="17">
        <f t="shared" si="7"/>
        <v>21.286860759493717</v>
      </c>
      <c r="V51" s="17">
        <v>53.175068354430358</v>
      </c>
      <c r="X51" s="17">
        <f t="shared" si="8"/>
        <v>22.173813291139286</v>
      </c>
      <c r="Y51" s="17">
        <f t="shared" si="9"/>
        <v>55.390696202531622</v>
      </c>
      <c r="AA51" s="17">
        <f t="shared" si="10"/>
        <v>23.184720927795873</v>
      </c>
      <c r="AB51" s="17">
        <f t="shared" si="11"/>
        <v>57.915966757291805</v>
      </c>
      <c r="AD51" s="17">
        <f t="shared" si="12"/>
        <v>24.02374285714291</v>
      </c>
      <c r="AE51" s="17">
        <f t="shared" si="13"/>
        <v>50.734666666666641</v>
      </c>
      <c r="AG51" s="17">
        <f t="shared" si="14"/>
        <v>23.806087202718057</v>
      </c>
      <c r="AH51" s="60">
        <f t="shared" si="15"/>
        <v>59.468154020385029</v>
      </c>
      <c r="AJ51" s="17">
        <f t="shared" si="16"/>
        <v>25.792361963190238</v>
      </c>
      <c r="AK51" s="17">
        <f t="shared" si="17"/>
        <v>64.429914110429422</v>
      </c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53"/>
      <c r="IQ51" s="53"/>
      <c r="IR51" s="53"/>
      <c r="IS51" s="53"/>
      <c r="IT51" s="53"/>
      <c r="IU51" s="53"/>
      <c r="IV51" s="53"/>
      <c r="IW51" s="53"/>
      <c r="IX51" s="53"/>
      <c r="IY51" s="53"/>
      <c r="IZ51" s="53"/>
      <c r="JA51" s="53"/>
      <c r="JB51" s="53"/>
      <c r="JC51" s="53"/>
      <c r="JD51" s="53"/>
      <c r="JE51" s="53"/>
      <c r="JF51" s="53"/>
      <c r="JG51" s="53"/>
      <c r="JH51" s="53"/>
      <c r="JI51" s="53"/>
      <c r="JJ51" s="53"/>
      <c r="JK51" s="53"/>
      <c r="JL51" s="53"/>
      <c r="JM51" s="53"/>
      <c r="JN51" s="53"/>
      <c r="JO51" s="53"/>
      <c r="JP51" s="53"/>
      <c r="JQ51" s="53"/>
      <c r="JR51" s="53"/>
      <c r="JS51" s="53"/>
      <c r="JT51" s="53"/>
      <c r="JU51" s="53"/>
      <c r="JV51" s="53"/>
      <c r="JW51" s="53"/>
      <c r="JX51" s="53"/>
      <c r="JY51" s="53"/>
      <c r="JZ51" s="53"/>
      <c r="KA51" s="53"/>
      <c r="KB51" s="53"/>
      <c r="KC51" s="53"/>
      <c r="KD51" s="53"/>
      <c r="KE51" s="53"/>
      <c r="KF51" s="53"/>
      <c r="KG51" s="53"/>
      <c r="KH51" s="53"/>
      <c r="KI51" s="53"/>
      <c r="KJ51" s="53"/>
      <c r="KK51" s="53"/>
      <c r="KL51" s="53"/>
      <c r="KM51" s="53"/>
      <c r="KN51" s="53"/>
      <c r="KO51" s="53"/>
      <c r="KP51" s="53"/>
      <c r="KQ51" s="53"/>
      <c r="KR51" s="53"/>
      <c r="KS51" s="53"/>
      <c r="KT51" s="53"/>
      <c r="KU51" s="53"/>
      <c r="KV51" s="53"/>
      <c r="KW51" s="53"/>
      <c r="KX51" s="53"/>
      <c r="KY51" s="53"/>
      <c r="KZ51" s="53"/>
      <c r="LA51" s="53"/>
      <c r="LB51" s="53"/>
      <c r="LC51" s="53"/>
      <c r="LD51" s="53"/>
      <c r="LE51" s="53"/>
      <c r="LF51" s="53"/>
      <c r="LG51" s="53"/>
      <c r="LH51" s="53"/>
      <c r="LI51" s="53"/>
      <c r="LJ51" s="53"/>
      <c r="LK51" s="53"/>
      <c r="LL51" s="53"/>
      <c r="LM51" s="53"/>
      <c r="LN51" s="53"/>
      <c r="LO51" s="53"/>
      <c r="LP51" s="53"/>
      <c r="LQ51" s="53"/>
      <c r="LR51" s="53"/>
      <c r="LS51" s="53"/>
      <c r="LT51" s="53"/>
      <c r="LU51" s="53"/>
      <c r="LV51" s="53"/>
      <c r="LW51" s="53"/>
      <c r="LX51" s="53"/>
      <c r="LY51" s="53"/>
      <c r="LZ51" s="53"/>
      <c r="MA51" s="53"/>
      <c r="MB51" s="53"/>
      <c r="MC51" s="53"/>
      <c r="MD51" s="53"/>
      <c r="ME51" s="53"/>
      <c r="MF51" s="53"/>
      <c r="MG51" s="53"/>
      <c r="MH51" s="53"/>
      <c r="MI51" s="53"/>
      <c r="MJ51" s="53"/>
      <c r="MK51" s="53"/>
      <c r="ML51" s="53"/>
      <c r="MM51" s="53"/>
      <c r="MN51" s="53"/>
      <c r="MO51" s="53"/>
      <c r="MP51" s="53"/>
      <c r="MQ51" s="53"/>
      <c r="MR51" s="53"/>
      <c r="MS51" s="53"/>
      <c r="MT51" s="53"/>
      <c r="MU51" s="53"/>
      <c r="MV51" s="53"/>
      <c r="MW51" s="53"/>
      <c r="MX51" s="53"/>
      <c r="MY51" s="53"/>
      <c r="MZ51" s="53"/>
      <c r="NA51" s="53"/>
      <c r="NB51" s="53"/>
      <c r="NC51" s="53"/>
      <c r="ND51" s="53"/>
      <c r="NE51" s="53"/>
      <c r="NF51" s="53"/>
      <c r="NG51" s="53"/>
      <c r="NH51" s="53"/>
      <c r="NI51" s="53"/>
      <c r="NJ51" s="53"/>
      <c r="NK51" s="53"/>
      <c r="NL51" s="53"/>
      <c r="NM51" s="53"/>
      <c r="NN51" s="53"/>
      <c r="NO51" s="53"/>
      <c r="NP51" s="53"/>
      <c r="NQ51" s="53"/>
      <c r="NR51" s="53"/>
      <c r="NS51" s="53"/>
      <c r="NT51" s="53"/>
      <c r="NU51" s="53"/>
      <c r="NV51" s="53"/>
      <c r="NW51" s="53"/>
      <c r="NX51" s="53"/>
      <c r="NY51" s="53"/>
      <c r="NZ51" s="53"/>
      <c r="OA51" s="53"/>
      <c r="OB51" s="53"/>
      <c r="OC51" s="53"/>
      <c r="OD51" s="53"/>
      <c r="OE51" s="53"/>
      <c r="OF51" s="53"/>
      <c r="OG51" s="53"/>
      <c r="OH51" s="53"/>
      <c r="OI51" s="53"/>
      <c r="OJ51" s="53"/>
      <c r="OK51" s="53"/>
      <c r="OL51" s="53"/>
      <c r="OM51" s="53"/>
      <c r="ON51" s="53"/>
      <c r="OO51" s="53"/>
      <c r="OP51" s="53"/>
      <c r="OQ51" s="53"/>
      <c r="OR51" s="53"/>
      <c r="OS51" s="53"/>
      <c r="OT51" s="53"/>
      <c r="OU51" s="53"/>
      <c r="OV51" s="53"/>
      <c r="OW51" s="53"/>
      <c r="OX51" s="53"/>
      <c r="OY51" s="53"/>
      <c r="OZ51" s="53"/>
      <c r="PA51" s="53"/>
      <c r="PB51" s="53"/>
      <c r="PC51" s="53"/>
      <c r="PD51" s="53"/>
      <c r="PE51" s="53"/>
      <c r="PF51" s="53"/>
      <c r="PG51" s="53"/>
      <c r="PH51" s="53"/>
      <c r="PI51" s="53"/>
      <c r="PJ51" s="53"/>
      <c r="PK51" s="53"/>
      <c r="PL51" s="53"/>
      <c r="PM51" s="53"/>
      <c r="PN51" s="53"/>
      <c r="PO51" s="53"/>
      <c r="PP51" s="53"/>
      <c r="PQ51" s="53"/>
      <c r="PR51" s="53"/>
      <c r="PS51" s="53"/>
      <c r="PT51" s="53"/>
      <c r="PU51" s="53"/>
      <c r="PV51" s="53"/>
      <c r="PW51" s="53"/>
      <c r="PX51" s="53"/>
      <c r="PY51" s="53"/>
      <c r="PZ51" s="53"/>
      <c r="QA51" s="53"/>
      <c r="QB51" s="53"/>
      <c r="QC51" s="53"/>
      <c r="QD51" s="53"/>
      <c r="QE51" s="53"/>
      <c r="QF51" s="53"/>
      <c r="QG51" s="53"/>
      <c r="QH51" s="53"/>
      <c r="QI51" s="53"/>
      <c r="QJ51" s="53"/>
      <c r="QK51" s="53"/>
      <c r="QL51" s="53"/>
      <c r="QM51" s="53"/>
      <c r="QN51" s="53"/>
      <c r="QO51" s="53"/>
      <c r="QP51" s="53"/>
      <c r="QQ51" s="53"/>
      <c r="QR51" s="53"/>
      <c r="QS51" s="53"/>
      <c r="QT51" s="53"/>
      <c r="QU51" s="53"/>
      <c r="QV51" s="53"/>
      <c r="QW51" s="53"/>
      <c r="QX51" s="53"/>
      <c r="QY51" s="53"/>
      <c r="QZ51" s="53"/>
      <c r="RA51" s="53"/>
      <c r="RB51" s="53"/>
      <c r="RC51" s="53"/>
      <c r="RD51" s="53"/>
      <c r="RE51" s="53"/>
      <c r="RF51" s="53"/>
      <c r="RG51" s="53"/>
      <c r="RH51" s="53"/>
      <c r="RI51" s="53"/>
      <c r="RJ51" s="53"/>
      <c r="RK51" s="53"/>
      <c r="RL51" s="53"/>
      <c r="RM51" s="53"/>
      <c r="RN51" s="53"/>
      <c r="RO51" s="53"/>
      <c r="RP51" s="53"/>
      <c r="RQ51" s="53"/>
      <c r="RR51" s="53"/>
      <c r="RS51" s="53"/>
      <c r="RT51" s="53"/>
      <c r="RU51" s="53"/>
      <c r="RV51" s="53"/>
      <c r="RW51" s="53"/>
      <c r="RX51" s="53"/>
      <c r="RY51" s="53"/>
      <c r="RZ51" s="53"/>
      <c r="SA51" s="53"/>
      <c r="SB51" s="53"/>
      <c r="SC51" s="53"/>
      <c r="SD51" s="53"/>
      <c r="SE51" s="53"/>
      <c r="SF51" s="53"/>
      <c r="SG51" s="53"/>
      <c r="SH51" s="53"/>
      <c r="SI51" s="53"/>
      <c r="SJ51" s="53"/>
      <c r="SK51" s="53"/>
      <c r="SL51" s="53"/>
      <c r="SM51" s="53"/>
      <c r="SN51" s="53"/>
      <c r="SO51" s="53"/>
      <c r="SP51" s="53"/>
      <c r="SQ51" s="53"/>
      <c r="SR51" s="53"/>
      <c r="SS51" s="53"/>
      <c r="ST51" s="53"/>
      <c r="SU51" s="53"/>
      <c r="SV51" s="53"/>
      <c r="SW51" s="53"/>
      <c r="SX51" s="53"/>
      <c r="SY51" s="53"/>
      <c r="SZ51" s="53"/>
    </row>
    <row r="52" spans="6:520" x14ac:dyDescent="0.25">
      <c r="F52" s="40">
        <v>30</v>
      </c>
      <c r="G52" s="41">
        <v>-3.2707350000000019</v>
      </c>
      <c r="H52" s="41">
        <f t="shared" si="0"/>
        <v>-0.50773500000000205</v>
      </c>
      <c r="I52" s="41">
        <v>66.090777000000003</v>
      </c>
      <c r="J52" s="41">
        <v>4.6007770000000008</v>
      </c>
      <c r="L52" s="17">
        <f t="shared" si="1"/>
        <v>-2.4528260869565317</v>
      </c>
      <c r="M52" s="17">
        <f t="shared" si="2"/>
        <v>22.225975845410634</v>
      </c>
      <c r="O52" s="17">
        <f t="shared" si="3"/>
        <v>-2.5386750000000102</v>
      </c>
      <c r="P52" s="17">
        <f t="shared" si="4"/>
        <v>23.003885000000004</v>
      </c>
      <c r="R52" s="17">
        <f t="shared" si="5"/>
        <v>-2.5729857651786676</v>
      </c>
      <c r="S52" s="17">
        <f t="shared" si="6"/>
        <v>24.045914714137137</v>
      </c>
      <c r="U52" s="17">
        <f t="shared" si="7"/>
        <v>-2.5708101265822885</v>
      </c>
      <c r="V52" s="17">
        <v>23.295073417721525</v>
      </c>
      <c r="X52" s="17">
        <f t="shared" si="8"/>
        <v>-2.6779272151898841</v>
      </c>
      <c r="Y52" s="17">
        <f t="shared" si="9"/>
        <v>24.265701476793254</v>
      </c>
      <c r="AA52" s="17">
        <f t="shared" si="10"/>
        <v>-2.8000143382616627</v>
      </c>
      <c r="AB52" s="17">
        <f t="shared" si="11"/>
        <v>25.371978624960711</v>
      </c>
      <c r="AD52" s="17">
        <f t="shared" si="12"/>
        <v>-2.9013428571428688</v>
      </c>
      <c r="AE52" s="17">
        <f t="shared" si="13"/>
        <v>22.225975845410634</v>
      </c>
      <c r="AG52" s="17">
        <f t="shared" si="14"/>
        <v>-2.8750566251415743</v>
      </c>
      <c r="AH52" s="60">
        <f t="shared" si="15"/>
        <v>26.051964892412236</v>
      </c>
      <c r="AJ52" s="17">
        <f t="shared" si="16"/>
        <v>-3.1149386503067609</v>
      </c>
      <c r="AK52" s="17">
        <f t="shared" si="17"/>
        <v>28.225625766871172</v>
      </c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53"/>
      <c r="IQ52" s="53"/>
      <c r="IR52" s="53"/>
      <c r="IS52" s="53"/>
      <c r="IT52" s="53"/>
      <c r="IU52" s="53"/>
      <c r="IV52" s="53"/>
      <c r="IW52" s="53"/>
      <c r="IX52" s="53"/>
      <c r="IY52" s="53"/>
      <c r="IZ52" s="53"/>
      <c r="JA52" s="53"/>
      <c r="JB52" s="53"/>
      <c r="JC52" s="53"/>
      <c r="JD52" s="53"/>
      <c r="JE52" s="53"/>
      <c r="JF52" s="53"/>
      <c r="JG52" s="53"/>
      <c r="JH52" s="53"/>
      <c r="JI52" s="53"/>
      <c r="JJ52" s="53"/>
      <c r="JK52" s="53"/>
      <c r="JL52" s="53"/>
      <c r="JM52" s="53"/>
      <c r="JN52" s="53"/>
      <c r="JO52" s="53"/>
      <c r="JP52" s="53"/>
      <c r="JQ52" s="53"/>
      <c r="JR52" s="53"/>
      <c r="JS52" s="53"/>
      <c r="JT52" s="53"/>
      <c r="JU52" s="53"/>
      <c r="JV52" s="53"/>
      <c r="JW52" s="53"/>
      <c r="JX52" s="53"/>
      <c r="JY52" s="53"/>
      <c r="JZ52" s="53"/>
      <c r="KA52" s="53"/>
      <c r="KB52" s="53"/>
      <c r="KC52" s="53"/>
      <c r="KD52" s="53"/>
      <c r="KE52" s="53"/>
      <c r="KF52" s="53"/>
      <c r="KG52" s="53"/>
      <c r="KH52" s="53"/>
      <c r="KI52" s="53"/>
      <c r="KJ52" s="53"/>
      <c r="KK52" s="53"/>
      <c r="KL52" s="53"/>
      <c r="KM52" s="53"/>
      <c r="KN52" s="53"/>
      <c r="KO52" s="53"/>
      <c r="KP52" s="53"/>
      <c r="KQ52" s="53"/>
      <c r="KR52" s="53"/>
      <c r="KS52" s="53"/>
      <c r="KT52" s="53"/>
      <c r="KU52" s="53"/>
      <c r="KV52" s="53"/>
      <c r="KW52" s="53"/>
      <c r="KX52" s="53"/>
      <c r="KY52" s="53"/>
      <c r="KZ52" s="53"/>
      <c r="LA52" s="53"/>
      <c r="LB52" s="53"/>
      <c r="LC52" s="53"/>
      <c r="LD52" s="53"/>
      <c r="LE52" s="53"/>
      <c r="LF52" s="53"/>
      <c r="LG52" s="53"/>
      <c r="LH52" s="53"/>
      <c r="LI52" s="53"/>
      <c r="LJ52" s="53"/>
      <c r="LK52" s="53"/>
      <c r="LL52" s="53"/>
      <c r="LM52" s="53"/>
      <c r="LN52" s="53"/>
      <c r="LO52" s="53"/>
      <c r="LP52" s="53"/>
      <c r="LQ52" s="53"/>
      <c r="LR52" s="53"/>
      <c r="LS52" s="53"/>
      <c r="LT52" s="53"/>
      <c r="LU52" s="53"/>
      <c r="LV52" s="53"/>
      <c r="LW52" s="53"/>
      <c r="LX52" s="53"/>
      <c r="LY52" s="53"/>
      <c r="LZ52" s="53"/>
      <c r="MA52" s="53"/>
      <c r="MB52" s="53"/>
      <c r="MC52" s="53"/>
      <c r="MD52" s="53"/>
      <c r="ME52" s="53"/>
      <c r="MF52" s="53"/>
      <c r="MG52" s="53"/>
      <c r="MH52" s="53"/>
      <c r="MI52" s="53"/>
      <c r="MJ52" s="53"/>
      <c r="MK52" s="53"/>
      <c r="ML52" s="53"/>
      <c r="MM52" s="53"/>
      <c r="MN52" s="53"/>
      <c r="MO52" s="53"/>
      <c r="MP52" s="53"/>
      <c r="MQ52" s="53"/>
      <c r="MR52" s="53"/>
      <c r="MS52" s="53"/>
      <c r="MT52" s="53"/>
      <c r="MU52" s="53"/>
      <c r="MV52" s="53"/>
      <c r="MW52" s="53"/>
      <c r="MX52" s="53"/>
      <c r="MY52" s="53"/>
      <c r="MZ52" s="53"/>
      <c r="NA52" s="53"/>
      <c r="NB52" s="53"/>
      <c r="NC52" s="53"/>
      <c r="ND52" s="53"/>
      <c r="NE52" s="53"/>
      <c r="NF52" s="53"/>
      <c r="NG52" s="53"/>
      <c r="NH52" s="53"/>
      <c r="NI52" s="53"/>
      <c r="NJ52" s="53"/>
      <c r="NK52" s="53"/>
      <c r="NL52" s="53"/>
      <c r="NM52" s="53"/>
      <c r="NN52" s="53"/>
      <c r="NO52" s="53"/>
      <c r="NP52" s="53"/>
      <c r="NQ52" s="53"/>
      <c r="NR52" s="53"/>
      <c r="NS52" s="53"/>
      <c r="NT52" s="53"/>
      <c r="NU52" s="53"/>
      <c r="NV52" s="53"/>
      <c r="NW52" s="53"/>
      <c r="NX52" s="53"/>
      <c r="NY52" s="53"/>
      <c r="NZ52" s="53"/>
      <c r="OA52" s="53"/>
      <c r="OB52" s="53"/>
      <c r="OC52" s="53"/>
      <c r="OD52" s="53"/>
      <c r="OE52" s="53"/>
      <c r="OF52" s="53"/>
      <c r="OG52" s="53"/>
      <c r="OH52" s="53"/>
      <c r="OI52" s="53"/>
      <c r="OJ52" s="53"/>
      <c r="OK52" s="53"/>
      <c r="OL52" s="53"/>
      <c r="OM52" s="53"/>
      <c r="ON52" s="53"/>
      <c r="OO52" s="53"/>
      <c r="OP52" s="53"/>
      <c r="OQ52" s="53"/>
      <c r="OR52" s="53"/>
      <c r="OS52" s="53"/>
      <c r="OT52" s="53"/>
      <c r="OU52" s="53"/>
      <c r="OV52" s="53"/>
      <c r="OW52" s="53"/>
      <c r="OX52" s="53"/>
      <c r="OY52" s="53"/>
      <c r="OZ52" s="53"/>
      <c r="PA52" s="53"/>
      <c r="PB52" s="53"/>
      <c r="PC52" s="53"/>
      <c r="PD52" s="53"/>
      <c r="PE52" s="53"/>
      <c r="PF52" s="53"/>
      <c r="PG52" s="53"/>
      <c r="PH52" s="53"/>
      <c r="PI52" s="53"/>
      <c r="PJ52" s="53"/>
      <c r="PK52" s="53"/>
      <c r="PL52" s="53"/>
      <c r="PM52" s="53"/>
      <c r="PN52" s="53"/>
      <c r="PO52" s="53"/>
      <c r="PP52" s="53"/>
      <c r="PQ52" s="53"/>
      <c r="PR52" s="53"/>
      <c r="PS52" s="53"/>
      <c r="PT52" s="53"/>
      <c r="PU52" s="53"/>
      <c r="PV52" s="53"/>
      <c r="PW52" s="53"/>
      <c r="PX52" s="53"/>
      <c r="PY52" s="53"/>
      <c r="PZ52" s="53"/>
      <c r="QA52" s="53"/>
      <c r="QB52" s="53"/>
      <c r="QC52" s="53"/>
      <c r="QD52" s="53"/>
      <c r="QE52" s="53"/>
      <c r="QF52" s="53"/>
      <c r="QG52" s="53"/>
      <c r="QH52" s="53"/>
      <c r="QI52" s="53"/>
      <c r="QJ52" s="53"/>
      <c r="QK52" s="53"/>
      <c r="QL52" s="53"/>
      <c r="QM52" s="53"/>
      <c r="QN52" s="53"/>
      <c r="QO52" s="53"/>
      <c r="QP52" s="53"/>
      <c r="QQ52" s="53"/>
      <c r="QR52" s="53"/>
      <c r="QS52" s="53"/>
      <c r="QT52" s="53"/>
      <c r="QU52" s="53"/>
      <c r="QV52" s="53"/>
      <c r="QW52" s="53"/>
      <c r="QX52" s="53"/>
      <c r="QY52" s="53"/>
      <c r="QZ52" s="53"/>
      <c r="RA52" s="53"/>
      <c r="RB52" s="53"/>
      <c r="RC52" s="53"/>
      <c r="RD52" s="53"/>
      <c r="RE52" s="53"/>
      <c r="RF52" s="53"/>
      <c r="RG52" s="53"/>
      <c r="RH52" s="53"/>
      <c r="RI52" s="53"/>
      <c r="RJ52" s="53"/>
      <c r="RK52" s="53"/>
      <c r="RL52" s="53"/>
      <c r="RM52" s="53"/>
      <c r="RN52" s="53"/>
      <c r="RO52" s="53"/>
      <c r="RP52" s="53"/>
      <c r="RQ52" s="53"/>
      <c r="RR52" s="53"/>
      <c r="RS52" s="53"/>
      <c r="RT52" s="53"/>
      <c r="RU52" s="53"/>
      <c r="RV52" s="53"/>
      <c r="RW52" s="53"/>
      <c r="RX52" s="53"/>
      <c r="RY52" s="53"/>
      <c r="RZ52" s="53"/>
      <c r="SA52" s="53"/>
      <c r="SB52" s="53"/>
      <c r="SC52" s="53"/>
      <c r="SD52" s="53"/>
      <c r="SE52" s="53"/>
      <c r="SF52" s="53"/>
      <c r="SG52" s="53"/>
      <c r="SH52" s="53"/>
      <c r="SI52" s="53"/>
      <c r="SJ52" s="53"/>
      <c r="SK52" s="53"/>
      <c r="SL52" s="53"/>
      <c r="SM52" s="53"/>
      <c r="SN52" s="53"/>
      <c r="SO52" s="53"/>
      <c r="SP52" s="53"/>
      <c r="SQ52" s="53"/>
      <c r="SR52" s="53"/>
      <c r="SS52" s="53"/>
      <c r="ST52" s="53"/>
      <c r="SU52" s="53"/>
      <c r="SV52" s="53"/>
      <c r="SW52" s="53"/>
      <c r="SX52" s="53"/>
      <c r="SY52" s="53"/>
      <c r="SZ52" s="53"/>
    </row>
    <row r="53" spans="6:520" x14ac:dyDescent="0.25">
      <c r="F53" s="40">
        <v>20</v>
      </c>
      <c r="G53" s="41">
        <v>-2.4210580000000164</v>
      </c>
      <c r="H53" s="41">
        <f t="shared" si="0"/>
        <v>0.34194199999998354</v>
      </c>
      <c r="I53" s="41">
        <v>64.880967999999996</v>
      </c>
      <c r="J53" s="41">
        <v>3.3909679999999938</v>
      </c>
      <c r="L53" s="17">
        <f t="shared" si="1"/>
        <v>1.6518937198066839</v>
      </c>
      <c r="M53" s="17">
        <f t="shared" si="2"/>
        <v>16.381487922705283</v>
      </c>
      <c r="O53" s="17">
        <f t="shared" si="3"/>
        <v>1.7097099999999177</v>
      </c>
      <c r="P53" s="17">
        <f t="shared" si="4"/>
        <v>16.954839999999969</v>
      </c>
      <c r="R53" s="17">
        <f t="shared" si="5"/>
        <v>1.7328171162450454</v>
      </c>
      <c r="S53" s="17">
        <f t="shared" si="6"/>
        <v>17.722860144355622</v>
      </c>
      <c r="U53" s="17">
        <f t="shared" si="7"/>
        <v>1.7313518987340937</v>
      </c>
      <c r="V53" s="17">
        <v>17.169458227848068</v>
      </c>
      <c r="X53" s="17">
        <f t="shared" si="8"/>
        <v>1.8034915611813478</v>
      </c>
      <c r="Y53" s="17">
        <f t="shared" si="9"/>
        <v>17.884852320675073</v>
      </c>
      <c r="AA53" s="17">
        <f t="shared" si="10"/>
        <v>1.8857130252076761</v>
      </c>
      <c r="AB53" s="17">
        <f t="shared" si="11"/>
        <v>18.700225551885172</v>
      </c>
      <c r="AD53" s="17">
        <f t="shared" si="12"/>
        <v>1.9539542857141918</v>
      </c>
      <c r="AE53" s="17">
        <f t="shared" si="13"/>
        <v>16.381487922705283</v>
      </c>
      <c r="AG53" s="17">
        <f t="shared" si="14"/>
        <v>1.9362514156284458</v>
      </c>
      <c r="AH53" s="60">
        <f t="shared" si="15"/>
        <v>19.201404303510724</v>
      </c>
      <c r="AJ53" s="17">
        <f t="shared" si="16"/>
        <v>2.0978036809814937</v>
      </c>
      <c r="AK53" s="17">
        <f t="shared" si="17"/>
        <v>20.803484662576651</v>
      </c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  <c r="KK53" s="53"/>
      <c r="KL53" s="53"/>
      <c r="KM53" s="53"/>
      <c r="KN53" s="53"/>
      <c r="KO53" s="53"/>
      <c r="KP53" s="53"/>
      <c r="KQ53" s="53"/>
      <c r="KR53" s="53"/>
      <c r="KS53" s="53"/>
      <c r="KT53" s="53"/>
      <c r="KU53" s="53"/>
      <c r="KV53" s="53"/>
      <c r="KW53" s="53"/>
      <c r="KX53" s="53"/>
      <c r="KY53" s="53"/>
      <c r="KZ53" s="53"/>
      <c r="LA53" s="53"/>
      <c r="LB53" s="53"/>
      <c r="LC53" s="53"/>
      <c r="LD53" s="53"/>
      <c r="LE53" s="53"/>
      <c r="LF53" s="53"/>
      <c r="LG53" s="53"/>
      <c r="LH53" s="53"/>
      <c r="LI53" s="53"/>
      <c r="LJ53" s="53"/>
      <c r="LK53" s="53"/>
      <c r="LL53" s="53"/>
      <c r="LM53" s="53"/>
      <c r="LN53" s="53"/>
      <c r="LO53" s="53"/>
      <c r="LP53" s="53"/>
      <c r="LQ53" s="53"/>
      <c r="LR53" s="53"/>
      <c r="LS53" s="53"/>
      <c r="LT53" s="53"/>
      <c r="LU53" s="53"/>
      <c r="LV53" s="53"/>
      <c r="LW53" s="53"/>
      <c r="LX53" s="53"/>
      <c r="LY53" s="53"/>
      <c r="LZ53" s="53"/>
      <c r="MA53" s="53"/>
      <c r="MB53" s="53"/>
      <c r="MC53" s="53"/>
      <c r="MD53" s="53"/>
      <c r="ME53" s="53"/>
      <c r="MF53" s="53"/>
      <c r="MG53" s="53"/>
      <c r="MH53" s="53"/>
      <c r="MI53" s="53"/>
      <c r="MJ53" s="53"/>
      <c r="MK53" s="53"/>
      <c r="ML53" s="53"/>
      <c r="MM53" s="53"/>
      <c r="MN53" s="53"/>
      <c r="MO53" s="53"/>
      <c r="MP53" s="53"/>
      <c r="MQ53" s="53"/>
      <c r="MR53" s="53"/>
      <c r="MS53" s="53"/>
      <c r="MT53" s="53"/>
      <c r="MU53" s="53"/>
      <c r="MV53" s="53"/>
      <c r="MW53" s="53"/>
      <c r="MX53" s="53"/>
      <c r="MY53" s="53"/>
      <c r="MZ53" s="53"/>
      <c r="NA53" s="53"/>
      <c r="NB53" s="53"/>
      <c r="NC53" s="53"/>
      <c r="ND53" s="53"/>
      <c r="NE53" s="53"/>
      <c r="NF53" s="53"/>
      <c r="NG53" s="53"/>
      <c r="NH53" s="53"/>
      <c r="NI53" s="53"/>
      <c r="NJ53" s="53"/>
      <c r="NK53" s="53"/>
      <c r="NL53" s="53"/>
      <c r="NM53" s="53"/>
      <c r="NN53" s="53"/>
      <c r="NO53" s="53"/>
      <c r="NP53" s="53"/>
      <c r="NQ53" s="53"/>
      <c r="NR53" s="53"/>
      <c r="NS53" s="53"/>
      <c r="NT53" s="53"/>
      <c r="NU53" s="53"/>
      <c r="NV53" s="53"/>
      <c r="NW53" s="53"/>
      <c r="NX53" s="53"/>
      <c r="NY53" s="53"/>
      <c r="NZ53" s="53"/>
      <c r="OA53" s="53"/>
      <c r="OB53" s="53"/>
      <c r="OC53" s="53"/>
      <c r="OD53" s="53"/>
      <c r="OE53" s="53"/>
      <c r="OF53" s="53"/>
      <c r="OG53" s="53"/>
      <c r="OH53" s="53"/>
      <c r="OI53" s="53"/>
      <c r="OJ53" s="53"/>
      <c r="OK53" s="53"/>
      <c r="OL53" s="53"/>
      <c r="OM53" s="53"/>
      <c r="ON53" s="53"/>
      <c r="OO53" s="53"/>
      <c r="OP53" s="53"/>
      <c r="OQ53" s="53"/>
      <c r="OR53" s="53"/>
      <c r="OS53" s="53"/>
      <c r="OT53" s="53"/>
      <c r="OU53" s="53"/>
      <c r="OV53" s="53"/>
      <c r="OW53" s="53"/>
      <c r="OX53" s="53"/>
      <c r="OY53" s="53"/>
      <c r="OZ53" s="53"/>
      <c r="PA53" s="53"/>
      <c r="PB53" s="53"/>
      <c r="PC53" s="53"/>
      <c r="PD53" s="53"/>
      <c r="PE53" s="53"/>
      <c r="PF53" s="53"/>
      <c r="PG53" s="53"/>
      <c r="PH53" s="53"/>
      <c r="PI53" s="53"/>
      <c r="PJ53" s="53"/>
      <c r="PK53" s="53"/>
      <c r="PL53" s="53"/>
      <c r="PM53" s="53"/>
      <c r="PN53" s="53"/>
      <c r="PO53" s="53"/>
      <c r="PP53" s="53"/>
      <c r="PQ53" s="53"/>
      <c r="PR53" s="53"/>
      <c r="PS53" s="53"/>
      <c r="PT53" s="53"/>
      <c r="PU53" s="53"/>
      <c r="PV53" s="53"/>
      <c r="PW53" s="53"/>
      <c r="PX53" s="53"/>
      <c r="PY53" s="53"/>
      <c r="PZ53" s="53"/>
      <c r="QA53" s="53"/>
      <c r="QB53" s="53"/>
      <c r="QC53" s="53"/>
      <c r="QD53" s="53"/>
      <c r="QE53" s="53"/>
      <c r="QF53" s="53"/>
      <c r="QG53" s="53"/>
      <c r="QH53" s="53"/>
      <c r="QI53" s="53"/>
      <c r="QJ53" s="53"/>
      <c r="QK53" s="53"/>
      <c r="QL53" s="53"/>
      <c r="QM53" s="53"/>
      <c r="QN53" s="53"/>
      <c r="QO53" s="53"/>
      <c r="QP53" s="53"/>
      <c r="QQ53" s="53"/>
      <c r="QR53" s="53"/>
      <c r="QS53" s="53"/>
      <c r="QT53" s="53"/>
      <c r="QU53" s="53"/>
      <c r="QV53" s="53"/>
      <c r="QW53" s="53"/>
      <c r="QX53" s="53"/>
      <c r="QY53" s="53"/>
      <c r="QZ53" s="53"/>
      <c r="RA53" s="53"/>
      <c r="RB53" s="53"/>
      <c r="RC53" s="53"/>
      <c r="RD53" s="53"/>
      <c r="RE53" s="53"/>
      <c r="RF53" s="53"/>
      <c r="RG53" s="53"/>
      <c r="RH53" s="53"/>
      <c r="RI53" s="53"/>
      <c r="RJ53" s="53"/>
      <c r="RK53" s="53"/>
      <c r="RL53" s="53"/>
      <c r="RM53" s="53"/>
      <c r="RN53" s="53"/>
      <c r="RO53" s="53"/>
      <c r="RP53" s="53"/>
      <c r="RQ53" s="53"/>
      <c r="RR53" s="53"/>
      <c r="RS53" s="53"/>
      <c r="RT53" s="53"/>
      <c r="RU53" s="53"/>
      <c r="RV53" s="53"/>
      <c r="RW53" s="53"/>
      <c r="RX53" s="53"/>
      <c r="RY53" s="53"/>
      <c r="RZ53" s="53"/>
      <c r="SA53" s="53"/>
      <c r="SB53" s="53"/>
      <c r="SC53" s="53"/>
      <c r="SD53" s="53"/>
      <c r="SE53" s="53"/>
      <c r="SF53" s="53"/>
      <c r="SG53" s="53"/>
      <c r="SH53" s="53"/>
      <c r="SI53" s="53"/>
      <c r="SJ53" s="53"/>
      <c r="SK53" s="53"/>
      <c r="SL53" s="53"/>
      <c r="SM53" s="53"/>
      <c r="SN53" s="53"/>
      <c r="SO53" s="53"/>
      <c r="SP53" s="53"/>
      <c r="SQ53" s="53"/>
      <c r="SR53" s="53"/>
      <c r="SS53" s="53"/>
      <c r="ST53" s="53"/>
      <c r="SU53" s="53"/>
      <c r="SV53" s="53"/>
      <c r="SW53" s="53"/>
      <c r="SX53" s="53"/>
      <c r="SY53" s="53"/>
      <c r="SZ53" s="53"/>
    </row>
    <row r="54" spans="6:520" x14ac:dyDescent="0.25">
      <c r="F54" s="40">
        <v>10</v>
      </c>
      <c r="G54" s="41">
        <v>-3.4022539999999992</v>
      </c>
      <c r="H54" s="41">
        <f t="shared" si="0"/>
        <v>-0.63925399999999932</v>
      </c>
      <c r="I54" s="41">
        <v>64.031318999999996</v>
      </c>
      <c r="J54" s="41">
        <v>2.5413189999999943</v>
      </c>
      <c r="L54" s="17">
        <f t="shared" si="1"/>
        <v>-3.0881835748792237</v>
      </c>
      <c r="M54" s="17">
        <f t="shared" si="2"/>
        <v>12.276903381642486</v>
      </c>
      <c r="O54" s="17">
        <f t="shared" si="3"/>
        <v>-3.1962699999999966</v>
      </c>
      <c r="P54" s="17">
        <f t="shared" si="4"/>
        <v>12.706594999999972</v>
      </c>
      <c r="R54" s="17">
        <f t="shared" si="5"/>
        <v>-3.2394683099126826</v>
      </c>
      <c r="S54" s="17">
        <f t="shared" si="6"/>
        <v>13.28217819194804</v>
      </c>
      <c r="U54" s="17">
        <f t="shared" si="7"/>
        <v>-3.2367291139240471</v>
      </c>
      <c r="V54" s="17">
        <v>12.867437974683515</v>
      </c>
      <c r="X54" s="17">
        <f t="shared" si="8"/>
        <v>-3.3715928270042159</v>
      </c>
      <c r="Y54" s="17">
        <f t="shared" si="9"/>
        <v>13.403581223628661</v>
      </c>
      <c r="AA54" s="17">
        <f t="shared" si="10"/>
        <v>-3.5253042744563832</v>
      </c>
      <c r="AB54" s="17">
        <f t="shared" si="11"/>
        <v>14.014652600464307</v>
      </c>
      <c r="AD54" s="17">
        <f t="shared" si="12"/>
        <v>-3.6528799999999961</v>
      </c>
      <c r="AE54" s="17">
        <f t="shared" si="13"/>
        <v>12.276903381642486</v>
      </c>
      <c r="AG54" s="17">
        <f t="shared" si="14"/>
        <v>-3.6197848244620574</v>
      </c>
      <c r="AH54" s="60">
        <f t="shared" si="15"/>
        <v>14.390254813137002</v>
      </c>
      <c r="AJ54" s="17">
        <f t="shared" si="16"/>
        <v>-3.9218036809815913</v>
      </c>
      <c r="AK54" s="17">
        <f t="shared" si="17"/>
        <v>15.590914110429413</v>
      </c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53"/>
      <c r="GW54" s="53"/>
      <c r="GX54" s="53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  <c r="HY54" s="53"/>
      <c r="HZ54" s="53"/>
      <c r="IA54" s="53"/>
      <c r="IB54" s="53"/>
      <c r="IC54" s="53"/>
      <c r="ID54" s="53"/>
      <c r="IE54" s="53"/>
      <c r="IF54" s="53"/>
      <c r="IG54" s="53"/>
      <c r="IH54" s="53"/>
      <c r="II54" s="53"/>
      <c r="IJ54" s="53"/>
      <c r="IK54" s="53"/>
      <c r="IL54" s="53"/>
      <c r="IM54" s="53"/>
      <c r="IN54" s="53"/>
      <c r="IO54" s="53"/>
      <c r="IP54" s="53"/>
      <c r="IQ54" s="53"/>
      <c r="IR54" s="53"/>
      <c r="IS54" s="53"/>
      <c r="IT54" s="53"/>
      <c r="IU54" s="53"/>
      <c r="IV54" s="53"/>
      <c r="IW54" s="53"/>
      <c r="IX54" s="53"/>
      <c r="IY54" s="53"/>
      <c r="IZ54" s="53"/>
      <c r="JA54" s="53"/>
      <c r="JB54" s="53"/>
      <c r="JC54" s="53"/>
      <c r="JD54" s="53"/>
      <c r="JE54" s="53"/>
      <c r="JF54" s="53"/>
      <c r="JG54" s="53"/>
      <c r="JH54" s="53"/>
      <c r="JI54" s="53"/>
      <c r="JJ54" s="53"/>
      <c r="JK54" s="53"/>
      <c r="JL54" s="53"/>
      <c r="JM54" s="53"/>
      <c r="JN54" s="53"/>
      <c r="JO54" s="53"/>
      <c r="JP54" s="53"/>
      <c r="JQ54" s="53"/>
      <c r="JR54" s="53"/>
      <c r="JS54" s="53"/>
      <c r="JT54" s="53"/>
      <c r="JU54" s="53"/>
      <c r="JV54" s="53"/>
      <c r="JW54" s="53"/>
      <c r="JX54" s="53"/>
      <c r="JY54" s="53"/>
      <c r="JZ54" s="53"/>
      <c r="KA54" s="53"/>
      <c r="KB54" s="53"/>
      <c r="KC54" s="53"/>
      <c r="KD54" s="53"/>
      <c r="KE54" s="53"/>
      <c r="KF54" s="53"/>
      <c r="KG54" s="53"/>
      <c r="KH54" s="53"/>
      <c r="KI54" s="53"/>
      <c r="KJ54" s="53"/>
      <c r="KK54" s="53"/>
      <c r="KL54" s="53"/>
      <c r="KM54" s="53"/>
      <c r="KN54" s="53"/>
      <c r="KO54" s="53"/>
      <c r="KP54" s="53"/>
      <c r="KQ54" s="53"/>
      <c r="KR54" s="53"/>
      <c r="KS54" s="53"/>
      <c r="KT54" s="53"/>
      <c r="KU54" s="53"/>
      <c r="KV54" s="53"/>
      <c r="KW54" s="53"/>
      <c r="KX54" s="53"/>
      <c r="KY54" s="53"/>
      <c r="KZ54" s="53"/>
      <c r="LA54" s="53"/>
      <c r="LB54" s="53"/>
      <c r="LC54" s="53"/>
      <c r="LD54" s="53"/>
      <c r="LE54" s="53"/>
      <c r="LF54" s="53"/>
      <c r="LG54" s="53"/>
      <c r="LH54" s="53"/>
      <c r="LI54" s="53"/>
      <c r="LJ54" s="53"/>
      <c r="LK54" s="53"/>
      <c r="LL54" s="53"/>
      <c r="LM54" s="53"/>
      <c r="LN54" s="53"/>
      <c r="LO54" s="53"/>
      <c r="LP54" s="53"/>
      <c r="LQ54" s="53"/>
      <c r="LR54" s="53"/>
      <c r="LS54" s="53"/>
      <c r="LT54" s="53"/>
      <c r="LU54" s="53"/>
      <c r="LV54" s="53"/>
      <c r="LW54" s="53"/>
      <c r="LX54" s="53"/>
      <c r="LY54" s="53"/>
      <c r="LZ54" s="53"/>
      <c r="MA54" s="53"/>
      <c r="MB54" s="53"/>
      <c r="MC54" s="53"/>
      <c r="MD54" s="53"/>
      <c r="ME54" s="53"/>
      <c r="MF54" s="53"/>
      <c r="MG54" s="53"/>
      <c r="MH54" s="53"/>
      <c r="MI54" s="53"/>
      <c r="MJ54" s="53"/>
      <c r="MK54" s="53"/>
      <c r="ML54" s="53"/>
      <c r="MM54" s="53"/>
      <c r="MN54" s="53"/>
      <c r="MO54" s="53"/>
      <c r="MP54" s="53"/>
      <c r="MQ54" s="53"/>
      <c r="MR54" s="53"/>
      <c r="MS54" s="53"/>
      <c r="MT54" s="53"/>
      <c r="MU54" s="53"/>
      <c r="MV54" s="53"/>
      <c r="MW54" s="53"/>
      <c r="MX54" s="53"/>
      <c r="MY54" s="53"/>
      <c r="MZ54" s="53"/>
      <c r="NA54" s="53"/>
      <c r="NB54" s="53"/>
      <c r="NC54" s="53"/>
      <c r="ND54" s="53"/>
      <c r="NE54" s="53"/>
      <c r="NF54" s="53"/>
      <c r="NG54" s="53"/>
      <c r="NH54" s="53"/>
      <c r="NI54" s="53"/>
      <c r="NJ54" s="53"/>
      <c r="NK54" s="53"/>
      <c r="NL54" s="53"/>
      <c r="NM54" s="53"/>
      <c r="NN54" s="53"/>
      <c r="NO54" s="53"/>
      <c r="NP54" s="53"/>
      <c r="NQ54" s="53"/>
      <c r="NR54" s="53"/>
      <c r="NS54" s="53"/>
      <c r="NT54" s="53"/>
      <c r="NU54" s="53"/>
      <c r="NV54" s="53"/>
      <c r="NW54" s="53"/>
      <c r="NX54" s="53"/>
      <c r="NY54" s="53"/>
      <c r="NZ54" s="53"/>
      <c r="OA54" s="53"/>
      <c r="OB54" s="53"/>
      <c r="OC54" s="53"/>
      <c r="OD54" s="53"/>
      <c r="OE54" s="53"/>
      <c r="OF54" s="53"/>
      <c r="OG54" s="53"/>
      <c r="OH54" s="53"/>
      <c r="OI54" s="53"/>
      <c r="OJ54" s="53"/>
      <c r="OK54" s="53"/>
      <c r="OL54" s="53"/>
      <c r="OM54" s="53"/>
      <c r="ON54" s="53"/>
      <c r="OO54" s="53"/>
      <c r="OP54" s="53"/>
      <c r="OQ54" s="53"/>
      <c r="OR54" s="53"/>
      <c r="OS54" s="53"/>
      <c r="OT54" s="53"/>
      <c r="OU54" s="53"/>
      <c r="OV54" s="53"/>
      <c r="OW54" s="53"/>
      <c r="OX54" s="53"/>
      <c r="OY54" s="53"/>
      <c r="OZ54" s="53"/>
      <c r="PA54" s="53"/>
      <c r="PB54" s="53"/>
      <c r="PC54" s="53"/>
      <c r="PD54" s="53"/>
      <c r="PE54" s="53"/>
      <c r="PF54" s="53"/>
      <c r="PG54" s="53"/>
      <c r="PH54" s="53"/>
      <c r="PI54" s="53"/>
      <c r="PJ54" s="53"/>
      <c r="PK54" s="53"/>
      <c r="PL54" s="53"/>
      <c r="PM54" s="53"/>
      <c r="PN54" s="53"/>
      <c r="PO54" s="53"/>
      <c r="PP54" s="53"/>
      <c r="PQ54" s="53"/>
      <c r="PR54" s="53"/>
      <c r="PS54" s="53"/>
      <c r="PT54" s="53"/>
      <c r="PU54" s="53"/>
      <c r="PV54" s="53"/>
      <c r="PW54" s="53"/>
      <c r="PX54" s="53"/>
      <c r="PY54" s="53"/>
      <c r="PZ54" s="53"/>
      <c r="QA54" s="53"/>
      <c r="QB54" s="53"/>
      <c r="QC54" s="53"/>
      <c r="QD54" s="53"/>
      <c r="QE54" s="53"/>
      <c r="QF54" s="53"/>
      <c r="QG54" s="53"/>
      <c r="QH54" s="53"/>
      <c r="QI54" s="53"/>
      <c r="QJ54" s="53"/>
      <c r="QK54" s="53"/>
      <c r="QL54" s="53"/>
      <c r="QM54" s="53"/>
      <c r="QN54" s="53"/>
      <c r="QO54" s="53"/>
      <c r="QP54" s="53"/>
      <c r="QQ54" s="53"/>
      <c r="QR54" s="53"/>
      <c r="QS54" s="53"/>
      <c r="QT54" s="53"/>
      <c r="QU54" s="53"/>
      <c r="QV54" s="53"/>
      <c r="QW54" s="53"/>
      <c r="QX54" s="53"/>
      <c r="QY54" s="53"/>
      <c r="QZ54" s="53"/>
      <c r="RA54" s="53"/>
      <c r="RB54" s="53"/>
      <c r="RC54" s="53"/>
      <c r="RD54" s="53"/>
      <c r="RE54" s="53"/>
      <c r="RF54" s="53"/>
      <c r="RG54" s="53"/>
      <c r="RH54" s="53"/>
      <c r="RI54" s="53"/>
      <c r="RJ54" s="53"/>
      <c r="RK54" s="53"/>
      <c r="RL54" s="53"/>
      <c r="RM54" s="53"/>
      <c r="RN54" s="53"/>
      <c r="RO54" s="53"/>
      <c r="RP54" s="53"/>
      <c r="RQ54" s="53"/>
      <c r="RR54" s="53"/>
      <c r="RS54" s="53"/>
      <c r="RT54" s="53"/>
      <c r="RU54" s="53"/>
      <c r="RV54" s="53"/>
      <c r="RW54" s="53"/>
      <c r="RX54" s="53"/>
      <c r="RY54" s="53"/>
      <c r="RZ54" s="53"/>
      <c r="SA54" s="53"/>
      <c r="SB54" s="53"/>
      <c r="SC54" s="53"/>
      <c r="SD54" s="53"/>
      <c r="SE54" s="53"/>
      <c r="SF54" s="53"/>
      <c r="SG54" s="53"/>
      <c r="SH54" s="53"/>
      <c r="SI54" s="53"/>
      <c r="SJ54" s="53"/>
      <c r="SK54" s="53"/>
      <c r="SL54" s="53"/>
      <c r="SM54" s="53"/>
      <c r="SN54" s="53"/>
      <c r="SO54" s="53"/>
      <c r="SP54" s="53"/>
      <c r="SQ54" s="53"/>
      <c r="SR54" s="53"/>
      <c r="SS54" s="53"/>
      <c r="ST54" s="53"/>
      <c r="SU54" s="53"/>
      <c r="SV54" s="53"/>
      <c r="SW54" s="53"/>
      <c r="SX54" s="53"/>
      <c r="SY54" s="53"/>
      <c r="SZ54" s="53"/>
    </row>
    <row r="55" spans="6:520" x14ac:dyDescent="0.25">
      <c r="F55" s="40">
        <v>0</v>
      </c>
      <c r="G55" s="41">
        <v>-2.7630000000000052</v>
      </c>
      <c r="H55" s="41">
        <f>G55+2.763</f>
        <v>-5.3290705182007514E-15</v>
      </c>
      <c r="I55" s="41">
        <v>61.486390999999998</v>
      </c>
      <c r="J55" s="41">
        <v>-3.6090000000044142E-3</v>
      </c>
      <c r="L55" s="17">
        <f t="shared" si="1"/>
        <v>-2.5744302020293486E-14</v>
      </c>
      <c r="M55" s="17">
        <f t="shared" si="2"/>
        <v>-1.7434782608716975E-2</v>
      </c>
      <c r="O55" s="17">
        <f t="shared" si="3"/>
        <v>-2.6645352591003757E-14</v>
      </c>
      <c r="P55" s="17">
        <f t="shared" si="4"/>
        <v>-1.8045000000022071E-2</v>
      </c>
      <c r="R55" s="17">
        <f t="shared" si="5"/>
        <v>-2.7005470540663506E-14</v>
      </c>
      <c r="S55" s="17">
        <f t="shared" si="6"/>
        <v>-1.8862402199330035E-2</v>
      </c>
      <c r="U55" s="17">
        <f t="shared" si="7"/>
        <v>-2.6982635535193677E-14</v>
      </c>
      <c r="V55" s="17">
        <v>-1.8273417721541337E-2</v>
      </c>
      <c r="X55" s="17">
        <f t="shared" si="8"/>
        <v>-2.8106912015826749E-14</v>
      </c>
      <c r="Y55" s="17">
        <f t="shared" si="9"/>
        <v>-1.9034810126605562E-2</v>
      </c>
      <c r="AA55" s="17">
        <f t="shared" si="10"/>
        <v>-2.9388310556825021E-14</v>
      </c>
      <c r="AB55" s="17">
        <f t="shared" si="11"/>
        <v>-1.9902610115116466E-2</v>
      </c>
      <c r="AD55" s="17">
        <f t="shared" si="12"/>
        <v>-3.0451831532575721E-14</v>
      </c>
      <c r="AE55" s="17">
        <f t="shared" si="13"/>
        <v>-1.7434782608716975E-2</v>
      </c>
      <c r="AG55" s="17">
        <f t="shared" si="14"/>
        <v>-3.0175937249154879E-14</v>
      </c>
      <c r="AH55" s="60">
        <f t="shared" si="15"/>
        <v>-2.043601359005897E-2</v>
      </c>
      <c r="AJ55" s="17">
        <f t="shared" si="16"/>
        <v>-3.2693684160740807E-14</v>
      </c>
      <c r="AK55" s="17">
        <f t="shared" si="17"/>
        <v>-2.2141104294505609E-2</v>
      </c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  <c r="GR55" s="53"/>
      <c r="GS55" s="53"/>
      <c r="GT55" s="53"/>
      <c r="GU55" s="53"/>
      <c r="GV55" s="53"/>
      <c r="GW55" s="53"/>
      <c r="GX55" s="53"/>
      <c r="GY55" s="53"/>
      <c r="GZ55" s="53"/>
      <c r="HA55" s="53"/>
      <c r="HB55" s="53"/>
      <c r="HC55" s="53"/>
      <c r="HD55" s="53"/>
      <c r="HE55" s="53"/>
      <c r="HF55" s="53"/>
      <c r="HG55" s="53"/>
      <c r="HH55" s="53"/>
      <c r="HI55" s="53"/>
      <c r="HJ55" s="53"/>
      <c r="HK55" s="53"/>
      <c r="HL55" s="53"/>
      <c r="HM55" s="53"/>
      <c r="HN55" s="53"/>
      <c r="HO55" s="53"/>
      <c r="HP55" s="53"/>
      <c r="HQ55" s="53"/>
      <c r="HR55" s="53"/>
      <c r="HS55" s="53"/>
      <c r="HT55" s="53"/>
      <c r="HU55" s="53"/>
      <c r="HV55" s="53"/>
      <c r="HW55" s="53"/>
      <c r="HX55" s="53"/>
      <c r="HY55" s="53"/>
      <c r="HZ55" s="53"/>
      <c r="IA55" s="53"/>
      <c r="IB55" s="53"/>
      <c r="IC55" s="53"/>
      <c r="ID55" s="53"/>
      <c r="IE55" s="53"/>
      <c r="IF55" s="53"/>
      <c r="IG55" s="53"/>
      <c r="IH55" s="53"/>
      <c r="II55" s="53"/>
      <c r="IJ55" s="53"/>
      <c r="IK55" s="53"/>
      <c r="IL55" s="53"/>
      <c r="IM55" s="53"/>
      <c r="IN55" s="53"/>
      <c r="IO55" s="53"/>
      <c r="IP55" s="53"/>
      <c r="IQ55" s="53"/>
      <c r="IR55" s="53"/>
      <c r="IS55" s="53"/>
      <c r="IT55" s="53"/>
      <c r="IU55" s="53"/>
      <c r="IV55" s="53"/>
      <c r="IW55" s="53"/>
      <c r="IX55" s="53"/>
      <c r="IY55" s="53"/>
      <c r="IZ55" s="53"/>
      <c r="JA55" s="53"/>
      <c r="JB55" s="53"/>
      <c r="JC55" s="53"/>
      <c r="JD55" s="53"/>
      <c r="JE55" s="53"/>
      <c r="JF55" s="53"/>
      <c r="JG55" s="53"/>
      <c r="JH55" s="53"/>
      <c r="JI55" s="53"/>
      <c r="JJ55" s="53"/>
      <c r="JK55" s="53"/>
      <c r="JL55" s="53"/>
      <c r="JM55" s="53"/>
      <c r="JN55" s="53"/>
      <c r="JO55" s="53"/>
      <c r="JP55" s="53"/>
      <c r="JQ55" s="53"/>
      <c r="JR55" s="53"/>
      <c r="JS55" s="53"/>
      <c r="JT55" s="53"/>
      <c r="JU55" s="53"/>
      <c r="JV55" s="53"/>
      <c r="JW55" s="53"/>
      <c r="JX55" s="53"/>
      <c r="JY55" s="53"/>
      <c r="JZ55" s="53"/>
      <c r="KA55" s="53"/>
      <c r="KB55" s="53"/>
      <c r="KC55" s="53"/>
      <c r="KD55" s="53"/>
      <c r="KE55" s="53"/>
      <c r="KF55" s="53"/>
      <c r="KG55" s="53"/>
      <c r="KH55" s="53"/>
      <c r="KI55" s="53"/>
      <c r="KJ55" s="53"/>
      <c r="KK55" s="53"/>
      <c r="KL55" s="53"/>
      <c r="KM55" s="53"/>
      <c r="KN55" s="53"/>
      <c r="KO55" s="53"/>
      <c r="KP55" s="53"/>
      <c r="KQ55" s="53"/>
      <c r="KR55" s="53"/>
      <c r="KS55" s="53"/>
      <c r="KT55" s="53"/>
      <c r="KU55" s="53"/>
      <c r="KV55" s="53"/>
      <c r="KW55" s="53"/>
      <c r="KX55" s="53"/>
      <c r="KY55" s="53"/>
      <c r="KZ55" s="53"/>
      <c r="LA55" s="53"/>
      <c r="LB55" s="53"/>
      <c r="LC55" s="53"/>
      <c r="LD55" s="53"/>
      <c r="LE55" s="53"/>
      <c r="LF55" s="53"/>
      <c r="LG55" s="53"/>
      <c r="LH55" s="53"/>
      <c r="LI55" s="53"/>
      <c r="LJ55" s="53"/>
      <c r="LK55" s="53"/>
      <c r="LL55" s="53"/>
      <c r="LM55" s="53"/>
      <c r="LN55" s="53"/>
      <c r="LO55" s="53"/>
      <c r="LP55" s="53"/>
      <c r="LQ55" s="53"/>
      <c r="LR55" s="53"/>
      <c r="LS55" s="53"/>
      <c r="LT55" s="53"/>
      <c r="LU55" s="53"/>
      <c r="LV55" s="53"/>
      <c r="LW55" s="53"/>
      <c r="LX55" s="53"/>
      <c r="LY55" s="53"/>
      <c r="LZ55" s="53"/>
      <c r="MA55" s="53"/>
      <c r="MB55" s="53"/>
      <c r="MC55" s="53"/>
      <c r="MD55" s="53"/>
      <c r="ME55" s="53"/>
      <c r="MF55" s="53"/>
      <c r="MG55" s="53"/>
      <c r="MH55" s="53"/>
      <c r="MI55" s="53"/>
      <c r="MJ55" s="53"/>
      <c r="MK55" s="53"/>
      <c r="ML55" s="53"/>
      <c r="MM55" s="53"/>
      <c r="MN55" s="53"/>
      <c r="MO55" s="53"/>
      <c r="MP55" s="53"/>
      <c r="MQ55" s="53"/>
      <c r="MR55" s="53"/>
      <c r="MS55" s="53"/>
      <c r="MT55" s="53"/>
      <c r="MU55" s="53"/>
      <c r="MV55" s="53"/>
      <c r="MW55" s="53"/>
      <c r="MX55" s="53"/>
      <c r="MY55" s="53"/>
      <c r="MZ55" s="53"/>
      <c r="NA55" s="53"/>
      <c r="NB55" s="53"/>
      <c r="NC55" s="53"/>
      <c r="ND55" s="53"/>
      <c r="NE55" s="53"/>
      <c r="NF55" s="53"/>
      <c r="NG55" s="53"/>
      <c r="NH55" s="53"/>
      <c r="NI55" s="53"/>
      <c r="NJ55" s="53"/>
      <c r="NK55" s="53"/>
      <c r="NL55" s="53"/>
      <c r="NM55" s="53"/>
      <c r="NN55" s="53"/>
      <c r="NO55" s="53"/>
      <c r="NP55" s="53"/>
      <c r="NQ55" s="53"/>
      <c r="NR55" s="53"/>
      <c r="NS55" s="53"/>
      <c r="NT55" s="53"/>
      <c r="NU55" s="53"/>
      <c r="NV55" s="53"/>
      <c r="NW55" s="53"/>
      <c r="NX55" s="53"/>
      <c r="NY55" s="53"/>
      <c r="NZ55" s="53"/>
      <c r="OA55" s="53"/>
      <c r="OB55" s="53"/>
      <c r="OC55" s="53"/>
      <c r="OD55" s="53"/>
      <c r="OE55" s="53"/>
      <c r="OF55" s="53"/>
      <c r="OG55" s="53"/>
      <c r="OH55" s="53"/>
      <c r="OI55" s="53"/>
      <c r="OJ55" s="53"/>
      <c r="OK55" s="53"/>
      <c r="OL55" s="53"/>
      <c r="OM55" s="53"/>
      <c r="ON55" s="53"/>
      <c r="OO55" s="53"/>
      <c r="OP55" s="53"/>
      <c r="OQ55" s="53"/>
      <c r="OR55" s="53"/>
      <c r="OS55" s="53"/>
      <c r="OT55" s="53"/>
      <c r="OU55" s="53"/>
      <c r="OV55" s="53"/>
      <c r="OW55" s="53"/>
      <c r="OX55" s="53"/>
      <c r="OY55" s="53"/>
      <c r="OZ55" s="53"/>
      <c r="PA55" s="53"/>
      <c r="PB55" s="53"/>
      <c r="PC55" s="53"/>
      <c r="PD55" s="53"/>
      <c r="PE55" s="53"/>
      <c r="PF55" s="53"/>
      <c r="PG55" s="53"/>
      <c r="PH55" s="53"/>
      <c r="PI55" s="53"/>
      <c r="PJ55" s="53"/>
      <c r="PK55" s="53"/>
      <c r="PL55" s="53"/>
      <c r="PM55" s="53"/>
      <c r="PN55" s="53"/>
      <c r="PO55" s="53"/>
      <c r="PP55" s="53"/>
      <c r="PQ55" s="53"/>
      <c r="PR55" s="53"/>
      <c r="PS55" s="53"/>
      <c r="PT55" s="53"/>
      <c r="PU55" s="53"/>
      <c r="PV55" s="53"/>
      <c r="PW55" s="53"/>
      <c r="PX55" s="53"/>
      <c r="PY55" s="53"/>
      <c r="PZ55" s="53"/>
      <c r="QA55" s="53"/>
      <c r="QB55" s="53"/>
      <c r="QC55" s="53"/>
      <c r="QD55" s="53"/>
      <c r="QE55" s="53"/>
      <c r="QF55" s="53"/>
      <c r="QG55" s="53"/>
      <c r="QH55" s="53"/>
      <c r="QI55" s="53"/>
      <c r="QJ55" s="53"/>
      <c r="QK55" s="53"/>
      <c r="QL55" s="53"/>
      <c r="QM55" s="53"/>
      <c r="QN55" s="53"/>
      <c r="QO55" s="53"/>
      <c r="QP55" s="53"/>
      <c r="QQ55" s="53"/>
      <c r="QR55" s="53"/>
      <c r="QS55" s="53"/>
      <c r="QT55" s="53"/>
      <c r="QU55" s="53"/>
      <c r="QV55" s="53"/>
      <c r="QW55" s="53"/>
      <c r="QX55" s="53"/>
      <c r="QY55" s="53"/>
      <c r="QZ55" s="53"/>
      <c r="RA55" s="53"/>
      <c r="RB55" s="53"/>
      <c r="RC55" s="53"/>
      <c r="RD55" s="53"/>
      <c r="RE55" s="53"/>
      <c r="RF55" s="53"/>
      <c r="RG55" s="53"/>
      <c r="RH55" s="53"/>
      <c r="RI55" s="53"/>
      <c r="RJ55" s="53"/>
      <c r="RK55" s="53"/>
      <c r="RL55" s="53"/>
      <c r="RM55" s="53"/>
      <c r="RN55" s="53"/>
      <c r="RO55" s="53"/>
      <c r="RP55" s="53"/>
      <c r="RQ55" s="53"/>
      <c r="RR55" s="53"/>
      <c r="RS55" s="53"/>
      <c r="RT55" s="53"/>
      <c r="RU55" s="53"/>
      <c r="RV55" s="53"/>
      <c r="RW55" s="53"/>
      <c r="RX55" s="53"/>
      <c r="RY55" s="53"/>
      <c r="RZ55" s="53"/>
      <c r="SA55" s="53"/>
      <c r="SB55" s="53"/>
      <c r="SC55" s="53"/>
      <c r="SD55" s="53"/>
      <c r="SE55" s="53"/>
      <c r="SF55" s="53"/>
      <c r="SG55" s="53"/>
      <c r="SH55" s="53"/>
      <c r="SI55" s="53"/>
      <c r="SJ55" s="53"/>
      <c r="SK55" s="53"/>
      <c r="SL55" s="53"/>
      <c r="SM55" s="53"/>
      <c r="SN55" s="53"/>
      <c r="SO55" s="53"/>
      <c r="SP55" s="53"/>
      <c r="SQ55" s="53"/>
      <c r="SR55" s="53"/>
      <c r="SS55" s="53"/>
      <c r="ST55" s="53"/>
      <c r="SU55" s="53"/>
      <c r="SV55" s="53"/>
      <c r="SW55" s="53"/>
      <c r="SX55" s="53"/>
      <c r="SY55" s="53"/>
      <c r="SZ55" s="53"/>
    </row>
    <row r="56" spans="6:520" x14ac:dyDescent="0.25">
      <c r="F56" s="52"/>
      <c r="G56" s="52"/>
      <c r="H56" s="52"/>
      <c r="I56" s="52"/>
      <c r="J56" s="52"/>
      <c r="K56" s="53"/>
      <c r="L56" s="53"/>
      <c r="M56" s="53"/>
      <c r="N56" s="53"/>
      <c r="O56" s="53"/>
      <c r="P56" s="53"/>
      <c r="Q56" s="53"/>
      <c r="R56" s="23"/>
      <c r="S56" s="2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45"/>
      <c r="AJ56" s="53"/>
      <c r="AK56" s="53"/>
      <c r="AL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53"/>
      <c r="HI56" s="53"/>
      <c r="HJ56" s="53"/>
      <c r="HK56" s="53"/>
      <c r="HL56" s="53"/>
      <c r="HM56" s="53"/>
      <c r="HN56" s="53"/>
      <c r="HO56" s="53"/>
      <c r="HP56" s="53"/>
      <c r="HQ56" s="53"/>
      <c r="HR56" s="53"/>
      <c r="HS56" s="53"/>
      <c r="HT56" s="53"/>
      <c r="HU56" s="53"/>
      <c r="HV56" s="53"/>
      <c r="HW56" s="53"/>
      <c r="HX56" s="53"/>
      <c r="HY56" s="53"/>
      <c r="HZ56" s="53"/>
      <c r="IA56" s="53"/>
      <c r="IB56" s="53"/>
      <c r="IC56" s="53"/>
      <c r="ID56" s="53"/>
      <c r="IE56" s="53"/>
      <c r="IF56" s="53"/>
      <c r="IG56" s="53"/>
      <c r="IH56" s="53"/>
      <c r="II56" s="53"/>
      <c r="IJ56" s="53"/>
      <c r="IK56" s="53"/>
      <c r="IL56" s="53"/>
      <c r="IM56" s="53"/>
      <c r="IN56" s="53"/>
      <c r="IO56" s="53"/>
      <c r="IP56" s="53"/>
      <c r="IQ56" s="53"/>
      <c r="IR56" s="53"/>
      <c r="IS56" s="53"/>
      <c r="IT56" s="53"/>
      <c r="IU56" s="53"/>
      <c r="IV56" s="53"/>
      <c r="IW56" s="53"/>
      <c r="IX56" s="53"/>
      <c r="IY56" s="53"/>
      <c r="IZ56" s="53"/>
      <c r="JA56" s="53"/>
      <c r="JB56" s="53"/>
      <c r="JC56" s="53"/>
      <c r="JD56" s="53"/>
      <c r="JE56" s="53"/>
      <c r="JF56" s="53"/>
      <c r="JG56" s="53"/>
      <c r="JH56" s="53"/>
      <c r="JI56" s="53"/>
      <c r="JJ56" s="53"/>
      <c r="JK56" s="53"/>
      <c r="JL56" s="53"/>
      <c r="JM56" s="53"/>
      <c r="JN56" s="53"/>
      <c r="JO56" s="53"/>
      <c r="JP56" s="53"/>
      <c r="JQ56" s="53"/>
      <c r="JR56" s="53"/>
      <c r="JS56" s="53"/>
      <c r="JT56" s="53"/>
      <c r="JU56" s="53"/>
      <c r="JV56" s="53"/>
      <c r="JW56" s="53"/>
      <c r="JX56" s="53"/>
      <c r="JY56" s="53"/>
      <c r="JZ56" s="53"/>
      <c r="KA56" s="53"/>
      <c r="KB56" s="53"/>
      <c r="KC56" s="53"/>
      <c r="KD56" s="53"/>
      <c r="KE56" s="53"/>
      <c r="KF56" s="53"/>
      <c r="KG56" s="53"/>
      <c r="KH56" s="53"/>
      <c r="KI56" s="53"/>
      <c r="KJ56" s="53"/>
      <c r="KK56" s="53"/>
      <c r="KL56" s="53"/>
      <c r="KM56" s="53"/>
      <c r="KN56" s="53"/>
      <c r="KO56" s="53"/>
      <c r="KP56" s="53"/>
      <c r="KQ56" s="53"/>
      <c r="KR56" s="53"/>
      <c r="KS56" s="53"/>
      <c r="KT56" s="53"/>
      <c r="KU56" s="53"/>
      <c r="KV56" s="53"/>
      <c r="KW56" s="53"/>
      <c r="KX56" s="53"/>
      <c r="KY56" s="53"/>
      <c r="KZ56" s="53"/>
      <c r="LA56" s="53"/>
      <c r="LB56" s="53"/>
      <c r="LC56" s="53"/>
      <c r="LD56" s="53"/>
      <c r="LE56" s="53"/>
      <c r="LF56" s="53"/>
      <c r="LG56" s="53"/>
      <c r="LH56" s="53"/>
      <c r="LI56" s="53"/>
      <c r="LJ56" s="53"/>
      <c r="LK56" s="53"/>
      <c r="LL56" s="53"/>
      <c r="LM56" s="53"/>
      <c r="LN56" s="53"/>
      <c r="LO56" s="53"/>
      <c r="LP56" s="53"/>
      <c r="LQ56" s="53"/>
      <c r="LR56" s="53"/>
      <c r="LS56" s="53"/>
      <c r="LT56" s="53"/>
      <c r="LU56" s="53"/>
      <c r="LV56" s="53"/>
      <c r="LW56" s="53"/>
      <c r="LX56" s="53"/>
      <c r="LY56" s="53"/>
      <c r="LZ56" s="53"/>
      <c r="MA56" s="53"/>
      <c r="MB56" s="53"/>
      <c r="MC56" s="53"/>
      <c r="MD56" s="53"/>
      <c r="ME56" s="53"/>
      <c r="MF56" s="53"/>
      <c r="MG56" s="53"/>
      <c r="MH56" s="53"/>
      <c r="MI56" s="53"/>
      <c r="MJ56" s="53"/>
      <c r="MK56" s="53"/>
      <c r="ML56" s="53"/>
      <c r="MM56" s="53"/>
      <c r="MN56" s="53"/>
      <c r="MO56" s="53"/>
      <c r="MP56" s="53"/>
      <c r="MQ56" s="53"/>
      <c r="MR56" s="53"/>
      <c r="MS56" s="53"/>
      <c r="MT56" s="53"/>
      <c r="MU56" s="53"/>
      <c r="MV56" s="53"/>
      <c r="MW56" s="53"/>
      <c r="MX56" s="53"/>
      <c r="MY56" s="53"/>
      <c r="MZ56" s="53"/>
      <c r="NA56" s="53"/>
      <c r="NB56" s="53"/>
      <c r="NC56" s="53"/>
      <c r="ND56" s="53"/>
      <c r="NE56" s="53"/>
      <c r="NF56" s="53"/>
      <c r="NG56" s="53"/>
      <c r="NH56" s="53"/>
      <c r="NI56" s="53"/>
      <c r="NJ56" s="53"/>
      <c r="NK56" s="53"/>
      <c r="NL56" s="53"/>
      <c r="NM56" s="53"/>
      <c r="NN56" s="53"/>
      <c r="NO56" s="53"/>
      <c r="NP56" s="53"/>
      <c r="NQ56" s="53"/>
      <c r="NR56" s="53"/>
      <c r="NS56" s="53"/>
      <c r="NT56" s="53"/>
      <c r="NU56" s="53"/>
      <c r="NV56" s="53"/>
      <c r="NW56" s="53"/>
      <c r="NX56" s="53"/>
      <c r="NY56" s="53"/>
      <c r="NZ56" s="53"/>
      <c r="OA56" s="53"/>
      <c r="OB56" s="53"/>
      <c r="OC56" s="53"/>
      <c r="OD56" s="53"/>
      <c r="OE56" s="53"/>
      <c r="OF56" s="53"/>
      <c r="OG56" s="53"/>
      <c r="OH56" s="53"/>
      <c r="OI56" s="53"/>
      <c r="OJ56" s="53"/>
      <c r="OK56" s="53"/>
      <c r="OL56" s="53"/>
      <c r="OM56" s="53"/>
      <c r="ON56" s="53"/>
      <c r="OO56" s="53"/>
      <c r="OP56" s="53"/>
      <c r="OQ56" s="53"/>
      <c r="OR56" s="53"/>
      <c r="OS56" s="53"/>
      <c r="OT56" s="53"/>
      <c r="OU56" s="53"/>
      <c r="OV56" s="53"/>
      <c r="OW56" s="53"/>
      <c r="OX56" s="53"/>
      <c r="OY56" s="53"/>
      <c r="OZ56" s="53"/>
      <c r="PA56" s="53"/>
      <c r="PB56" s="53"/>
      <c r="PC56" s="53"/>
      <c r="PD56" s="53"/>
      <c r="PE56" s="53"/>
      <c r="PF56" s="53"/>
      <c r="PG56" s="53"/>
      <c r="PH56" s="53"/>
      <c r="PI56" s="53"/>
      <c r="PJ56" s="53"/>
      <c r="PK56" s="53"/>
      <c r="PL56" s="53"/>
      <c r="PM56" s="53"/>
      <c r="PN56" s="53"/>
      <c r="PO56" s="53"/>
      <c r="PP56" s="53"/>
      <c r="PQ56" s="53"/>
      <c r="PR56" s="53"/>
      <c r="PS56" s="53"/>
      <c r="PT56" s="53"/>
      <c r="PU56" s="53"/>
      <c r="PV56" s="53"/>
      <c r="PW56" s="53"/>
      <c r="PX56" s="53"/>
      <c r="PY56" s="53"/>
      <c r="PZ56" s="53"/>
      <c r="QA56" s="53"/>
      <c r="QB56" s="53"/>
      <c r="QC56" s="53"/>
      <c r="QD56" s="53"/>
      <c r="QE56" s="53"/>
      <c r="QF56" s="53"/>
      <c r="QG56" s="53"/>
      <c r="QH56" s="53"/>
      <c r="QI56" s="53"/>
      <c r="QJ56" s="53"/>
      <c r="QK56" s="53"/>
      <c r="QL56" s="53"/>
      <c r="QM56" s="53"/>
      <c r="QN56" s="53"/>
      <c r="QO56" s="53"/>
      <c r="QP56" s="53"/>
      <c r="QQ56" s="53"/>
      <c r="QR56" s="53"/>
      <c r="QS56" s="53"/>
      <c r="QT56" s="53"/>
      <c r="QU56" s="53"/>
      <c r="QV56" s="53"/>
      <c r="QW56" s="53"/>
      <c r="QX56" s="53"/>
      <c r="QY56" s="53"/>
      <c r="QZ56" s="53"/>
      <c r="RA56" s="53"/>
      <c r="RB56" s="53"/>
      <c r="RC56" s="53"/>
      <c r="RD56" s="53"/>
      <c r="RE56" s="53"/>
      <c r="RF56" s="53"/>
      <c r="RG56" s="53"/>
      <c r="RH56" s="53"/>
      <c r="RI56" s="53"/>
      <c r="RJ56" s="53"/>
      <c r="RK56" s="53"/>
      <c r="RL56" s="53"/>
      <c r="RM56" s="53"/>
      <c r="RN56" s="53"/>
      <c r="RO56" s="53"/>
      <c r="RP56" s="53"/>
      <c r="RQ56" s="53"/>
      <c r="RR56" s="53"/>
      <c r="RS56" s="53"/>
      <c r="RT56" s="53"/>
      <c r="RU56" s="53"/>
      <c r="RV56" s="53"/>
      <c r="RW56" s="53"/>
      <c r="RX56" s="53"/>
      <c r="RY56" s="53"/>
      <c r="RZ56" s="53"/>
      <c r="SA56" s="53"/>
      <c r="SB56" s="53"/>
      <c r="SC56" s="53"/>
      <c r="SD56" s="53"/>
      <c r="SE56" s="53"/>
      <c r="SF56" s="53"/>
      <c r="SG56" s="53"/>
      <c r="SH56" s="53"/>
      <c r="SI56" s="53"/>
      <c r="SJ56" s="53"/>
      <c r="SK56" s="53"/>
      <c r="SL56" s="53"/>
      <c r="SM56" s="53"/>
      <c r="SN56" s="53"/>
      <c r="SO56" s="53"/>
      <c r="SP56" s="53"/>
      <c r="SQ56" s="53"/>
      <c r="SR56" s="53"/>
      <c r="SS56" s="53"/>
      <c r="ST56" s="53"/>
      <c r="SU56" s="53"/>
      <c r="SV56" s="53"/>
      <c r="SW56" s="53"/>
      <c r="SX56" s="53"/>
      <c r="SY56" s="53"/>
      <c r="SZ56" s="53"/>
    </row>
    <row r="57" spans="6:520" x14ac:dyDescent="0.25">
      <c r="F57" s="52"/>
      <c r="G57" s="52"/>
      <c r="H57" s="52"/>
      <c r="I57" s="5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45"/>
      <c r="AJ57" s="53"/>
      <c r="AK57" s="53"/>
      <c r="AL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3"/>
      <c r="IP57" s="53"/>
      <c r="IQ57" s="53"/>
      <c r="IR57" s="53"/>
      <c r="IS57" s="53"/>
      <c r="IT57" s="53"/>
      <c r="IU57" s="53"/>
      <c r="IV57" s="53"/>
      <c r="IW57" s="53"/>
      <c r="IX57" s="53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3"/>
      <c r="NJ57" s="53"/>
      <c r="NK57" s="53"/>
      <c r="NL57" s="53"/>
      <c r="NM57" s="53"/>
      <c r="NN57" s="53"/>
      <c r="NO57" s="53"/>
      <c r="NP57" s="53"/>
      <c r="NQ57" s="53"/>
      <c r="NR57" s="53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3"/>
      <c r="SD57" s="53"/>
      <c r="SE57" s="53"/>
      <c r="SF57" s="53"/>
      <c r="SG57" s="53"/>
      <c r="SH57" s="53"/>
      <c r="SI57" s="53"/>
      <c r="SJ57" s="53"/>
      <c r="SK57" s="53"/>
      <c r="SL57" s="53"/>
      <c r="SM57" s="53"/>
      <c r="SN57" s="53"/>
      <c r="SO57" s="53"/>
      <c r="SP57" s="53"/>
      <c r="SQ57" s="53"/>
      <c r="SR57" s="53"/>
      <c r="SS57" s="53"/>
      <c r="ST57" s="53"/>
      <c r="SU57" s="53"/>
      <c r="SV57" s="53"/>
      <c r="SW57" s="53"/>
      <c r="SX57" s="53"/>
      <c r="SY57" s="53"/>
      <c r="SZ57" s="53"/>
    </row>
    <row r="58" spans="6:520" x14ac:dyDescent="0.25">
      <c r="F58" s="52"/>
      <c r="G58" s="52"/>
      <c r="H58" s="52"/>
      <c r="I58" s="52"/>
      <c r="J58" s="52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45"/>
      <c r="AJ58" s="53"/>
      <c r="AK58" s="53"/>
      <c r="AL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  <c r="KK58" s="53"/>
      <c r="KL58" s="53"/>
      <c r="KM58" s="53"/>
      <c r="KN58" s="53"/>
      <c r="KO58" s="53"/>
      <c r="KP58" s="53"/>
      <c r="KQ58" s="53"/>
      <c r="KR58" s="53"/>
      <c r="KS58" s="53"/>
      <c r="KT58" s="53"/>
      <c r="KU58" s="53"/>
      <c r="KV58" s="53"/>
      <c r="KW58" s="53"/>
      <c r="KX58" s="53"/>
      <c r="KY58" s="53"/>
      <c r="KZ58" s="53"/>
      <c r="LA58" s="53"/>
      <c r="LB58" s="53"/>
      <c r="LC58" s="53"/>
      <c r="LD58" s="53"/>
      <c r="LE58" s="53"/>
      <c r="LF58" s="53"/>
      <c r="LG58" s="53"/>
      <c r="LH58" s="53"/>
      <c r="LI58" s="53"/>
      <c r="LJ58" s="53"/>
      <c r="LK58" s="53"/>
      <c r="LL58" s="53"/>
      <c r="LM58" s="53"/>
      <c r="LN58" s="53"/>
      <c r="LO58" s="53"/>
      <c r="LP58" s="53"/>
      <c r="LQ58" s="53"/>
      <c r="LR58" s="53"/>
      <c r="LS58" s="53"/>
      <c r="LT58" s="53"/>
      <c r="LU58" s="53"/>
      <c r="LV58" s="53"/>
      <c r="LW58" s="53"/>
      <c r="LX58" s="53"/>
      <c r="LY58" s="53"/>
      <c r="LZ58" s="53"/>
      <c r="MA58" s="53"/>
      <c r="MB58" s="53"/>
      <c r="MC58" s="53"/>
      <c r="MD58" s="53"/>
      <c r="ME58" s="53"/>
      <c r="MF58" s="53"/>
      <c r="MG58" s="53"/>
      <c r="MH58" s="53"/>
      <c r="MI58" s="53"/>
      <c r="MJ58" s="53"/>
      <c r="MK58" s="53"/>
      <c r="ML58" s="53"/>
      <c r="MM58" s="53"/>
      <c r="MN58" s="53"/>
      <c r="MO58" s="53"/>
      <c r="MP58" s="53"/>
      <c r="MQ58" s="53"/>
      <c r="MR58" s="53"/>
      <c r="MS58" s="53"/>
      <c r="MT58" s="53"/>
      <c r="MU58" s="53"/>
      <c r="MV58" s="53"/>
      <c r="MW58" s="53"/>
      <c r="MX58" s="53"/>
      <c r="MY58" s="53"/>
      <c r="MZ58" s="53"/>
      <c r="NA58" s="53"/>
      <c r="NB58" s="53"/>
      <c r="NC58" s="53"/>
      <c r="ND58" s="53"/>
      <c r="NE58" s="53"/>
      <c r="NF58" s="53"/>
      <c r="NG58" s="53"/>
      <c r="NH58" s="53"/>
      <c r="NI58" s="53"/>
      <c r="NJ58" s="53"/>
      <c r="NK58" s="53"/>
      <c r="NL58" s="53"/>
      <c r="NM58" s="53"/>
      <c r="NN58" s="53"/>
      <c r="NO58" s="53"/>
      <c r="NP58" s="53"/>
      <c r="NQ58" s="53"/>
      <c r="NR58" s="53"/>
      <c r="NS58" s="53"/>
      <c r="NT58" s="53"/>
      <c r="NU58" s="53"/>
      <c r="NV58" s="53"/>
      <c r="NW58" s="53"/>
      <c r="NX58" s="53"/>
      <c r="NY58" s="53"/>
      <c r="NZ58" s="53"/>
      <c r="OA58" s="53"/>
      <c r="OB58" s="53"/>
      <c r="OC58" s="53"/>
      <c r="OD58" s="53"/>
      <c r="OE58" s="53"/>
      <c r="OF58" s="53"/>
      <c r="OG58" s="53"/>
      <c r="OH58" s="53"/>
      <c r="OI58" s="53"/>
      <c r="OJ58" s="53"/>
      <c r="OK58" s="53"/>
      <c r="OL58" s="53"/>
      <c r="OM58" s="53"/>
      <c r="ON58" s="53"/>
      <c r="OO58" s="53"/>
      <c r="OP58" s="53"/>
      <c r="OQ58" s="53"/>
      <c r="OR58" s="53"/>
      <c r="OS58" s="53"/>
      <c r="OT58" s="53"/>
      <c r="OU58" s="53"/>
      <c r="OV58" s="53"/>
      <c r="OW58" s="53"/>
      <c r="OX58" s="53"/>
      <c r="OY58" s="53"/>
      <c r="OZ58" s="53"/>
      <c r="PA58" s="53"/>
      <c r="PB58" s="53"/>
      <c r="PC58" s="53"/>
      <c r="PD58" s="53"/>
      <c r="PE58" s="53"/>
      <c r="PF58" s="53"/>
      <c r="PG58" s="53"/>
      <c r="PH58" s="53"/>
      <c r="PI58" s="53"/>
      <c r="PJ58" s="53"/>
      <c r="PK58" s="53"/>
      <c r="PL58" s="53"/>
      <c r="PM58" s="53"/>
      <c r="PN58" s="53"/>
      <c r="PO58" s="53"/>
      <c r="PP58" s="53"/>
      <c r="PQ58" s="53"/>
      <c r="PR58" s="53"/>
      <c r="PS58" s="53"/>
      <c r="PT58" s="53"/>
      <c r="PU58" s="53"/>
      <c r="PV58" s="53"/>
      <c r="PW58" s="53"/>
      <c r="PX58" s="53"/>
      <c r="PY58" s="53"/>
      <c r="PZ58" s="53"/>
      <c r="QA58" s="53"/>
      <c r="QB58" s="53"/>
      <c r="QC58" s="53"/>
      <c r="QD58" s="53"/>
      <c r="QE58" s="53"/>
      <c r="QF58" s="53"/>
      <c r="QG58" s="53"/>
      <c r="QH58" s="53"/>
      <c r="QI58" s="53"/>
      <c r="QJ58" s="53"/>
      <c r="QK58" s="53"/>
      <c r="QL58" s="53"/>
      <c r="QM58" s="53"/>
      <c r="QN58" s="53"/>
      <c r="QO58" s="53"/>
      <c r="QP58" s="53"/>
      <c r="QQ58" s="53"/>
      <c r="QR58" s="53"/>
      <c r="QS58" s="53"/>
      <c r="QT58" s="53"/>
      <c r="QU58" s="53"/>
      <c r="QV58" s="53"/>
      <c r="QW58" s="53"/>
      <c r="QX58" s="53"/>
      <c r="QY58" s="53"/>
      <c r="QZ58" s="53"/>
      <c r="RA58" s="53"/>
      <c r="RB58" s="53"/>
      <c r="RC58" s="53"/>
      <c r="RD58" s="53"/>
      <c r="RE58" s="53"/>
      <c r="RF58" s="53"/>
      <c r="RG58" s="53"/>
      <c r="RH58" s="53"/>
      <c r="RI58" s="53"/>
      <c r="RJ58" s="53"/>
      <c r="RK58" s="53"/>
      <c r="RL58" s="53"/>
      <c r="RM58" s="53"/>
      <c r="RN58" s="53"/>
      <c r="RO58" s="53"/>
      <c r="RP58" s="53"/>
      <c r="RQ58" s="53"/>
      <c r="RR58" s="53"/>
      <c r="RS58" s="53"/>
      <c r="RT58" s="53"/>
      <c r="RU58" s="53"/>
      <c r="RV58" s="53"/>
      <c r="RW58" s="53"/>
      <c r="RX58" s="53"/>
      <c r="RY58" s="53"/>
      <c r="RZ58" s="53"/>
      <c r="SA58" s="53"/>
      <c r="SB58" s="53"/>
      <c r="SC58" s="53"/>
      <c r="SD58" s="53"/>
      <c r="SE58" s="53"/>
      <c r="SF58" s="53"/>
      <c r="SG58" s="53"/>
      <c r="SH58" s="53"/>
      <c r="SI58" s="53"/>
      <c r="SJ58" s="53"/>
      <c r="SK58" s="53"/>
      <c r="SL58" s="53"/>
      <c r="SM58" s="53"/>
      <c r="SN58" s="53"/>
      <c r="SO58" s="53"/>
      <c r="SP58" s="53"/>
      <c r="SQ58" s="53"/>
      <c r="SR58" s="53"/>
      <c r="SS58" s="53"/>
      <c r="ST58" s="53"/>
      <c r="SU58" s="53"/>
      <c r="SV58" s="53"/>
      <c r="SW58" s="53"/>
      <c r="SX58" s="53"/>
      <c r="SY58" s="53"/>
      <c r="SZ58" s="53"/>
    </row>
    <row r="59" spans="6:520" x14ac:dyDescent="0.25">
      <c r="F59" s="52"/>
      <c r="G59" s="52"/>
      <c r="H59" s="52"/>
      <c r="I59" s="52"/>
      <c r="J59" s="52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45"/>
      <c r="AJ59" s="53"/>
      <c r="AK59" s="53"/>
      <c r="AL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  <c r="IK59" s="53"/>
      <c r="IL59" s="53"/>
      <c r="IM59" s="53"/>
      <c r="IN59" s="53"/>
      <c r="IO59" s="53"/>
      <c r="IP59" s="53"/>
      <c r="IQ59" s="53"/>
      <c r="IR59" s="53"/>
      <c r="IS59" s="53"/>
      <c r="IT59" s="53"/>
      <c r="IU59" s="53"/>
      <c r="IV59" s="53"/>
      <c r="IW59" s="53"/>
      <c r="IX59" s="53"/>
      <c r="IY59" s="53"/>
      <c r="IZ59" s="53"/>
      <c r="JA59" s="53"/>
      <c r="JB59" s="53"/>
      <c r="JC59" s="53"/>
      <c r="JD59" s="53"/>
      <c r="JE59" s="53"/>
      <c r="JF59" s="53"/>
      <c r="JG59" s="53"/>
      <c r="JH59" s="53"/>
      <c r="JI59" s="53"/>
      <c r="JJ59" s="53"/>
      <c r="JK59" s="53"/>
      <c r="JL59" s="53"/>
      <c r="JM59" s="53"/>
      <c r="JN59" s="53"/>
      <c r="JO59" s="53"/>
      <c r="JP59" s="53"/>
      <c r="JQ59" s="53"/>
      <c r="JR59" s="53"/>
      <c r="JS59" s="53"/>
      <c r="JT59" s="53"/>
      <c r="JU59" s="53"/>
      <c r="JV59" s="53"/>
      <c r="JW59" s="53"/>
      <c r="JX59" s="53"/>
      <c r="JY59" s="53"/>
      <c r="JZ59" s="53"/>
      <c r="KA59" s="53"/>
      <c r="KB59" s="53"/>
      <c r="KC59" s="53"/>
      <c r="KD59" s="53"/>
      <c r="KE59" s="53"/>
      <c r="KF59" s="53"/>
      <c r="KG59" s="53"/>
      <c r="KH59" s="53"/>
      <c r="KI59" s="53"/>
      <c r="KJ59" s="53"/>
      <c r="KK59" s="53"/>
      <c r="KL59" s="53"/>
      <c r="KM59" s="53"/>
      <c r="KN59" s="53"/>
      <c r="KO59" s="53"/>
      <c r="KP59" s="53"/>
      <c r="KQ59" s="53"/>
      <c r="KR59" s="53"/>
      <c r="KS59" s="53"/>
      <c r="KT59" s="53"/>
      <c r="KU59" s="53"/>
      <c r="KV59" s="53"/>
      <c r="KW59" s="53"/>
      <c r="KX59" s="53"/>
      <c r="KY59" s="53"/>
      <c r="KZ59" s="53"/>
      <c r="LA59" s="53"/>
      <c r="LB59" s="53"/>
      <c r="LC59" s="53"/>
      <c r="LD59" s="53"/>
      <c r="LE59" s="53"/>
      <c r="LF59" s="53"/>
      <c r="LG59" s="53"/>
      <c r="LH59" s="53"/>
      <c r="LI59" s="53"/>
      <c r="LJ59" s="53"/>
      <c r="LK59" s="53"/>
      <c r="LL59" s="53"/>
      <c r="LM59" s="53"/>
      <c r="LN59" s="53"/>
      <c r="LO59" s="53"/>
      <c r="LP59" s="53"/>
      <c r="LQ59" s="53"/>
      <c r="LR59" s="53"/>
      <c r="LS59" s="53"/>
      <c r="LT59" s="53"/>
      <c r="LU59" s="53"/>
      <c r="LV59" s="53"/>
      <c r="LW59" s="53"/>
      <c r="LX59" s="53"/>
      <c r="LY59" s="53"/>
      <c r="LZ59" s="53"/>
      <c r="MA59" s="53"/>
      <c r="MB59" s="53"/>
      <c r="MC59" s="53"/>
      <c r="MD59" s="53"/>
      <c r="ME59" s="53"/>
      <c r="MF59" s="53"/>
      <c r="MG59" s="53"/>
      <c r="MH59" s="53"/>
      <c r="MI59" s="53"/>
      <c r="MJ59" s="53"/>
      <c r="MK59" s="53"/>
      <c r="ML59" s="53"/>
      <c r="MM59" s="53"/>
      <c r="MN59" s="53"/>
      <c r="MO59" s="53"/>
      <c r="MP59" s="53"/>
      <c r="MQ59" s="53"/>
      <c r="MR59" s="53"/>
      <c r="MS59" s="53"/>
      <c r="MT59" s="53"/>
      <c r="MU59" s="53"/>
      <c r="MV59" s="53"/>
      <c r="MW59" s="53"/>
      <c r="MX59" s="53"/>
      <c r="MY59" s="53"/>
      <c r="MZ59" s="53"/>
      <c r="NA59" s="53"/>
      <c r="NB59" s="53"/>
      <c r="NC59" s="53"/>
      <c r="ND59" s="53"/>
      <c r="NE59" s="53"/>
      <c r="NF59" s="53"/>
      <c r="NG59" s="53"/>
      <c r="NH59" s="53"/>
      <c r="NI59" s="53"/>
      <c r="NJ59" s="53"/>
      <c r="NK59" s="53"/>
      <c r="NL59" s="53"/>
      <c r="NM59" s="53"/>
      <c r="NN59" s="53"/>
      <c r="NO59" s="53"/>
      <c r="NP59" s="53"/>
      <c r="NQ59" s="53"/>
      <c r="NR59" s="53"/>
      <c r="NS59" s="53"/>
      <c r="NT59" s="53"/>
      <c r="NU59" s="53"/>
      <c r="NV59" s="53"/>
      <c r="NW59" s="53"/>
      <c r="NX59" s="53"/>
      <c r="NY59" s="53"/>
      <c r="NZ59" s="53"/>
      <c r="OA59" s="53"/>
      <c r="OB59" s="53"/>
      <c r="OC59" s="53"/>
      <c r="OD59" s="53"/>
      <c r="OE59" s="53"/>
      <c r="OF59" s="53"/>
      <c r="OG59" s="53"/>
      <c r="OH59" s="53"/>
      <c r="OI59" s="53"/>
      <c r="OJ59" s="53"/>
      <c r="OK59" s="53"/>
      <c r="OL59" s="53"/>
      <c r="OM59" s="53"/>
      <c r="ON59" s="53"/>
      <c r="OO59" s="53"/>
      <c r="OP59" s="53"/>
      <c r="OQ59" s="53"/>
      <c r="OR59" s="53"/>
      <c r="OS59" s="53"/>
      <c r="OT59" s="53"/>
      <c r="OU59" s="53"/>
      <c r="OV59" s="53"/>
      <c r="OW59" s="53"/>
      <c r="OX59" s="53"/>
      <c r="OY59" s="53"/>
      <c r="OZ59" s="53"/>
      <c r="PA59" s="53"/>
      <c r="PB59" s="53"/>
      <c r="PC59" s="53"/>
      <c r="PD59" s="53"/>
      <c r="PE59" s="53"/>
      <c r="PF59" s="53"/>
      <c r="PG59" s="53"/>
      <c r="PH59" s="53"/>
      <c r="PI59" s="53"/>
      <c r="PJ59" s="53"/>
      <c r="PK59" s="53"/>
      <c r="PL59" s="53"/>
      <c r="PM59" s="53"/>
      <c r="PN59" s="53"/>
      <c r="PO59" s="53"/>
      <c r="PP59" s="53"/>
      <c r="PQ59" s="53"/>
      <c r="PR59" s="53"/>
      <c r="PS59" s="53"/>
      <c r="PT59" s="53"/>
      <c r="PU59" s="53"/>
      <c r="PV59" s="53"/>
      <c r="PW59" s="53"/>
      <c r="PX59" s="53"/>
      <c r="PY59" s="53"/>
      <c r="PZ59" s="53"/>
      <c r="QA59" s="53"/>
      <c r="QB59" s="53"/>
      <c r="QC59" s="53"/>
      <c r="QD59" s="53"/>
      <c r="QE59" s="53"/>
      <c r="QF59" s="53"/>
      <c r="QG59" s="53"/>
      <c r="QH59" s="53"/>
      <c r="QI59" s="53"/>
      <c r="QJ59" s="53"/>
      <c r="QK59" s="53"/>
      <c r="QL59" s="53"/>
      <c r="QM59" s="53"/>
      <c r="QN59" s="53"/>
      <c r="QO59" s="53"/>
      <c r="QP59" s="53"/>
      <c r="QQ59" s="53"/>
      <c r="QR59" s="53"/>
      <c r="QS59" s="53"/>
      <c r="QT59" s="53"/>
      <c r="QU59" s="53"/>
      <c r="QV59" s="53"/>
      <c r="QW59" s="53"/>
      <c r="QX59" s="53"/>
      <c r="QY59" s="53"/>
      <c r="QZ59" s="53"/>
      <c r="RA59" s="53"/>
      <c r="RB59" s="53"/>
      <c r="RC59" s="53"/>
      <c r="RD59" s="53"/>
      <c r="RE59" s="53"/>
      <c r="RF59" s="53"/>
      <c r="RG59" s="53"/>
      <c r="RH59" s="53"/>
      <c r="RI59" s="53"/>
      <c r="RJ59" s="53"/>
      <c r="RK59" s="53"/>
      <c r="RL59" s="53"/>
      <c r="RM59" s="53"/>
      <c r="RN59" s="53"/>
      <c r="RO59" s="53"/>
      <c r="RP59" s="53"/>
      <c r="RQ59" s="53"/>
      <c r="RR59" s="53"/>
      <c r="RS59" s="53"/>
      <c r="RT59" s="53"/>
      <c r="RU59" s="53"/>
      <c r="RV59" s="53"/>
      <c r="RW59" s="53"/>
      <c r="RX59" s="53"/>
      <c r="RY59" s="53"/>
      <c r="RZ59" s="53"/>
      <c r="SA59" s="53"/>
      <c r="SB59" s="53"/>
      <c r="SC59" s="53"/>
      <c r="SD59" s="53"/>
      <c r="SE59" s="53"/>
      <c r="SF59" s="53"/>
      <c r="SG59" s="53"/>
      <c r="SH59" s="53"/>
      <c r="SI59" s="53"/>
      <c r="SJ59" s="53"/>
      <c r="SK59" s="53"/>
      <c r="SL59" s="53"/>
      <c r="SM59" s="53"/>
      <c r="SN59" s="53"/>
      <c r="SO59" s="53"/>
      <c r="SP59" s="53"/>
      <c r="SQ59" s="53"/>
      <c r="SR59" s="53"/>
      <c r="SS59" s="53"/>
      <c r="ST59" s="53"/>
      <c r="SU59" s="53"/>
      <c r="SV59" s="53"/>
      <c r="SW59" s="53"/>
      <c r="SX59" s="53"/>
      <c r="SY59" s="53"/>
      <c r="SZ59" s="53"/>
    </row>
    <row r="60" spans="6:520" x14ac:dyDescent="0.25">
      <c r="F60" s="52"/>
      <c r="G60" s="52"/>
      <c r="H60" s="52"/>
      <c r="I60" s="52"/>
      <c r="J60" s="52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45"/>
      <c r="AJ60" s="53"/>
      <c r="AK60" s="53"/>
      <c r="AL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  <c r="GR60" s="53"/>
      <c r="GS60" s="53"/>
      <c r="GT60" s="53"/>
      <c r="GU60" s="53"/>
      <c r="GV60" s="53"/>
      <c r="GW60" s="53"/>
      <c r="GX60" s="53"/>
      <c r="GY60" s="53"/>
      <c r="GZ60" s="53"/>
      <c r="HA60" s="53"/>
      <c r="HB60" s="53"/>
      <c r="HC60" s="53"/>
      <c r="HD60" s="53"/>
      <c r="HE60" s="53"/>
      <c r="HF60" s="53"/>
      <c r="HG60" s="53"/>
      <c r="HH60" s="53"/>
      <c r="HI60" s="53"/>
      <c r="HJ60" s="53"/>
      <c r="HK60" s="53"/>
      <c r="HL60" s="53"/>
      <c r="HM60" s="53"/>
      <c r="HN60" s="53"/>
      <c r="HO60" s="53"/>
      <c r="HP60" s="53"/>
      <c r="HQ60" s="53"/>
      <c r="HR60" s="53"/>
      <c r="HS60" s="53"/>
      <c r="HT60" s="53"/>
      <c r="HU60" s="53"/>
      <c r="HV60" s="53"/>
      <c r="HW60" s="53"/>
      <c r="HX60" s="53"/>
      <c r="HY60" s="53"/>
      <c r="HZ60" s="53"/>
      <c r="IA60" s="53"/>
      <c r="IB60" s="53"/>
      <c r="IC60" s="53"/>
      <c r="ID60" s="53"/>
      <c r="IE60" s="53"/>
      <c r="IF60" s="53"/>
      <c r="IG60" s="53"/>
      <c r="IH60" s="53"/>
      <c r="II60" s="53"/>
      <c r="IJ60" s="53"/>
      <c r="IK60" s="53"/>
      <c r="IL60" s="53"/>
      <c r="IM60" s="53"/>
      <c r="IN60" s="53"/>
      <c r="IO60" s="53"/>
      <c r="IP60" s="53"/>
      <c r="IQ60" s="53"/>
      <c r="IR60" s="53"/>
      <c r="IS60" s="53"/>
      <c r="IT60" s="53"/>
      <c r="IU60" s="53"/>
      <c r="IV60" s="53"/>
      <c r="IW60" s="53"/>
      <c r="IX60" s="53"/>
      <c r="IY60" s="53"/>
      <c r="IZ60" s="53"/>
      <c r="JA60" s="53"/>
      <c r="JB60" s="53"/>
      <c r="JC60" s="53"/>
      <c r="JD60" s="53"/>
      <c r="JE60" s="53"/>
      <c r="JF60" s="53"/>
      <c r="JG60" s="53"/>
      <c r="JH60" s="53"/>
      <c r="JI60" s="53"/>
      <c r="JJ60" s="53"/>
      <c r="JK60" s="53"/>
      <c r="JL60" s="53"/>
      <c r="JM60" s="53"/>
      <c r="JN60" s="53"/>
      <c r="JO60" s="53"/>
      <c r="JP60" s="53"/>
      <c r="JQ60" s="53"/>
      <c r="JR60" s="53"/>
      <c r="JS60" s="53"/>
      <c r="JT60" s="53"/>
      <c r="JU60" s="53"/>
      <c r="JV60" s="53"/>
      <c r="JW60" s="53"/>
      <c r="JX60" s="53"/>
      <c r="JY60" s="53"/>
      <c r="JZ60" s="53"/>
      <c r="KA60" s="53"/>
      <c r="KB60" s="53"/>
      <c r="KC60" s="53"/>
      <c r="KD60" s="53"/>
      <c r="KE60" s="53"/>
      <c r="KF60" s="53"/>
      <c r="KG60" s="53"/>
      <c r="KH60" s="53"/>
      <c r="KI60" s="53"/>
      <c r="KJ60" s="53"/>
      <c r="KK60" s="53"/>
      <c r="KL60" s="53"/>
      <c r="KM60" s="53"/>
      <c r="KN60" s="53"/>
      <c r="KO60" s="53"/>
      <c r="KP60" s="53"/>
      <c r="KQ60" s="53"/>
      <c r="KR60" s="53"/>
      <c r="KS60" s="53"/>
      <c r="KT60" s="53"/>
      <c r="KU60" s="53"/>
      <c r="KV60" s="53"/>
      <c r="KW60" s="53"/>
      <c r="KX60" s="53"/>
      <c r="KY60" s="53"/>
      <c r="KZ60" s="53"/>
      <c r="LA60" s="53"/>
      <c r="LB60" s="53"/>
      <c r="LC60" s="53"/>
      <c r="LD60" s="53"/>
      <c r="LE60" s="53"/>
      <c r="LF60" s="53"/>
      <c r="LG60" s="53"/>
      <c r="LH60" s="53"/>
      <c r="LI60" s="53"/>
      <c r="LJ60" s="53"/>
      <c r="LK60" s="53"/>
      <c r="LL60" s="53"/>
      <c r="LM60" s="53"/>
      <c r="LN60" s="53"/>
      <c r="LO60" s="53"/>
      <c r="LP60" s="53"/>
      <c r="LQ60" s="53"/>
      <c r="LR60" s="53"/>
      <c r="LS60" s="53"/>
      <c r="LT60" s="53"/>
      <c r="LU60" s="53"/>
      <c r="LV60" s="53"/>
      <c r="LW60" s="53"/>
      <c r="LX60" s="53"/>
      <c r="LY60" s="53"/>
      <c r="LZ60" s="53"/>
      <c r="MA60" s="53"/>
      <c r="MB60" s="53"/>
      <c r="MC60" s="53"/>
      <c r="MD60" s="53"/>
      <c r="ME60" s="53"/>
      <c r="MF60" s="53"/>
      <c r="MG60" s="53"/>
      <c r="MH60" s="53"/>
      <c r="MI60" s="53"/>
      <c r="MJ60" s="53"/>
      <c r="MK60" s="53"/>
      <c r="ML60" s="53"/>
      <c r="MM60" s="53"/>
      <c r="MN60" s="53"/>
      <c r="MO60" s="53"/>
      <c r="MP60" s="53"/>
      <c r="MQ60" s="53"/>
      <c r="MR60" s="53"/>
      <c r="MS60" s="53"/>
      <c r="MT60" s="53"/>
      <c r="MU60" s="53"/>
      <c r="MV60" s="53"/>
      <c r="MW60" s="53"/>
      <c r="MX60" s="53"/>
      <c r="MY60" s="53"/>
      <c r="MZ60" s="53"/>
      <c r="NA60" s="53"/>
      <c r="NB60" s="53"/>
      <c r="NC60" s="53"/>
      <c r="ND60" s="53"/>
      <c r="NE60" s="53"/>
      <c r="NF60" s="53"/>
      <c r="NG60" s="53"/>
      <c r="NH60" s="53"/>
      <c r="NI60" s="53"/>
      <c r="NJ60" s="53"/>
      <c r="NK60" s="53"/>
      <c r="NL60" s="53"/>
      <c r="NM60" s="53"/>
      <c r="NN60" s="53"/>
      <c r="NO60" s="53"/>
      <c r="NP60" s="53"/>
      <c r="NQ60" s="53"/>
      <c r="NR60" s="53"/>
      <c r="NS60" s="53"/>
      <c r="NT60" s="53"/>
      <c r="NU60" s="53"/>
      <c r="NV60" s="53"/>
      <c r="NW60" s="53"/>
      <c r="NX60" s="53"/>
      <c r="NY60" s="53"/>
      <c r="NZ60" s="53"/>
      <c r="OA60" s="53"/>
      <c r="OB60" s="53"/>
      <c r="OC60" s="53"/>
      <c r="OD60" s="53"/>
      <c r="OE60" s="53"/>
      <c r="OF60" s="53"/>
      <c r="OG60" s="53"/>
      <c r="OH60" s="53"/>
      <c r="OI60" s="53"/>
      <c r="OJ60" s="53"/>
      <c r="OK60" s="53"/>
      <c r="OL60" s="53"/>
      <c r="OM60" s="53"/>
      <c r="ON60" s="53"/>
      <c r="OO60" s="53"/>
      <c r="OP60" s="53"/>
      <c r="OQ60" s="53"/>
      <c r="OR60" s="53"/>
      <c r="OS60" s="53"/>
      <c r="OT60" s="53"/>
      <c r="OU60" s="53"/>
      <c r="OV60" s="53"/>
      <c r="OW60" s="53"/>
      <c r="OX60" s="53"/>
      <c r="OY60" s="53"/>
      <c r="OZ60" s="53"/>
      <c r="PA60" s="53"/>
      <c r="PB60" s="53"/>
      <c r="PC60" s="53"/>
      <c r="PD60" s="53"/>
      <c r="PE60" s="53"/>
      <c r="PF60" s="53"/>
      <c r="PG60" s="53"/>
      <c r="PH60" s="53"/>
      <c r="PI60" s="53"/>
      <c r="PJ60" s="53"/>
      <c r="PK60" s="53"/>
      <c r="PL60" s="53"/>
      <c r="PM60" s="53"/>
      <c r="PN60" s="53"/>
      <c r="PO60" s="53"/>
      <c r="PP60" s="53"/>
      <c r="PQ60" s="53"/>
      <c r="PR60" s="53"/>
      <c r="PS60" s="53"/>
      <c r="PT60" s="53"/>
      <c r="PU60" s="53"/>
      <c r="PV60" s="53"/>
      <c r="PW60" s="53"/>
      <c r="PX60" s="53"/>
      <c r="PY60" s="53"/>
      <c r="PZ60" s="53"/>
      <c r="QA60" s="53"/>
      <c r="QB60" s="53"/>
      <c r="QC60" s="53"/>
      <c r="QD60" s="53"/>
      <c r="QE60" s="53"/>
      <c r="QF60" s="53"/>
      <c r="QG60" s="53"/>
      <c r="QH60" s="53"/>
      <c r="QI60" s="53"/>
      <c r="QJ60" s="53"/>
      <c r="QK60" s="53"/>
      <c r="QL60" s="53"/>
      <c r="QM60" s="53"/>
      <c r="QN60" s="53"/>
      <c r="QO60" s="53"/>
      <c r="QP60" s="53"/>
      <c r="QQ60" s="53"/>
      <c r="QR60" s="53"/>
      <c r="QS60" s="53"/>
      <c r="QT60" s="53"/>
      <c r="QU60" s="53"/>
      <c r="QV60" s="53"/>
      <c r="QW60" s="53"/>
      <c r="QX60" s="53"/>
      <c r="QY60" s="53"/>
      <c r="QZ60" s="53"/>
      <c r="RA60" s="53"/>
      <c r="RB60" s="53"/>
      <c r="RC60" s="53"/>
      <c r="RD60" s="53"/>
      <c r="RE60" s="53"/>
      <c r="RF60" s="53"/>
      <c r="RG60" s="53"/>
      <c r="RH60" s="53"/>
      <c r="RI60" s="53"/>
      <c r="RJ60" s="53"/>
      <c r="RK60" s="53"/>
      <c r="RL60" s="53"/>
      <c r="RM60" s="53"/>
      <c r="RN60" s="53"/>
      <c r="RO60" s="53"/>
      <c r="RP60" s="53"/>
      <c r="RQ60" s="53"/>
      <c r="RR60" s="53"/>
      <c r="RS60" s="53"/>
      <c r="RT60" s="53"/>
      <c r="RU60" s="53"/>
      <c r="RV60" s="53"/>
      <c r="RW60" s="53"/>
      <c r="RX60" s="53"/>
      <c r="RY60" s="53"/>
      <c r="RZ60" s="53"/>
      <c r="SA60" s="53"/>
      <c r="SB60" s="53"/>
      <c r="SC60" s="53"/>
      <c r="SD60" s="53"/>
      <c r="SE60" s="53"/>
      <c r="SF60" s="53"/>
      <c r="SG60" s="53"/>
      <c r="SH60" s="53"/>
      <c r="SI60" s="53"/>
      <c r="SJ60" s="53"/>
      <c r="SK60" s="53"/>
      <c r="SL60" s="53"/>
      <c r="SM60" s="53"/>
      <c r="SN60" s="53"/>
      <c r="SO60" s="53"/>
      <c r="SP60" s="53"/>
      <c r="SQ60" s="53"/>
      <c r="SR60" s="53"/>
      <c r="SS60" s="53"/>
      <c r="ST60" s="53"/>
      <c r="SU60" s="53"/>
      <c r="SV60" s="53"/>
      <c r="SW60" s="53"/>
      <c r="SX60" s="53"/>
      <c r="SY60" s="53"/>
      <c r="SZ60" s="53"/>
    </row>
    <row r="61" spans="6:520" x14ac:dyDescent="0.25">
      <c r="F61" s="52"/>
      <c r="G61" s="52"/>
      <c r="H61" s="52"/>
      <c r="I61" s="52"/>
      <c r="J61" s="52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45"/>
      <c r="AJ61" s="53"/>
      <c r="AK61" s="53"/>
      <c r="AL61" s="53"/>
      <c r="FW61" s="53"/>
      <c r="FX61" s="53"/>
      <c r="FY61" s="53"/>
      <c r="FZ61" s="53"/>
      <c r="GA61" s="53"/>
      <c r="GB61" s="53"/>
      <c r="GC61" s="53"/>
      <c r="GD61" s="53"/>
      <c r="GE61" s="53"/>
      <c r="GF61" s="53"/>
      <c r="GG61" s="53"/>
      <c r="GH61" s="53"/>
      <c r="GI61" s="53"/>
      <c r="GJ61" s="53"/>
      <c r="GK61" s="53"/>
      <c r="GL61" s="53"/>
      <c r="GM61" s="53"/>
      <c r="GN61" s="53"/>
      <c r="GO61" s="53"/>
      <c r="GP61" s="53"/>
      <c r="GQ61" s="53"/>
      <c r="GR61" s="53"/>
      <c r="GS61" s="53"/>
      <c r="GT61" s="53"/>
      <c r="GU61" s="53"/>
      <c r="GV61" s="53"/>
      <c r="GW61" s="53"/>
      <c r="GX61" s="53"/>
      <c r="GY61" s="53"/>
      <c r="GZ61" s="53"/>
      <c r="HA61" s="53"/>
      <c r="HB61" s="53"/>
      <c r="HC61" s="53"/>
      <c r="HD61" s="53"/>
      <c r="HE61" s="53"/>
      <c r="HF61" s="53"/>
      <c r="HG61" s="53"/>
      <c r="HH61" s="53"/>
      <c r="HI61" s="53"/>
      <c r="HJ61" s="53"/>
      <c r="HK61" s="53"/>
      <c r="HL61" s="53"/>
      <c r="HM61" s="53"/>
      <c r="HN61" s="53"/>
      <c r="HO61" s="53"/>
      <c r="HP61" s="53"/>
      <c r="HQ61" s="53"/>
      <c r="HR61" s="53"/>
      <c r="HS61" s="53"/>
      <c r="HT61" s="53"/>
      <c r="HU61" s="53"/>
      <c r="HV61" s="53"/>
      <c r="HW61" s="53"/>
      <c r="HX61" s="53"/>
      <c r="HY61" s="53"/>
      <c r="HZ61" s="53"/>
      <c r="IA61" s="53"/>
      <c r="IB61" s="53"/>
      <c r="IC61" s="53"/>
      <c r="ID61" s="53"/>
      <c r="IE61" s="53"/>
      <c r="IF61" s="53"/>
      <c r="IG61" s="53"/>
      <c r="IH61" s="53"/>
      <c r="II61" s="53"/>
      <c r="IJ61" s="53"/>
      <c r="IK61" s="53"/>
      <c r="IL61" s="53"/>
      <c r="IM61" s="53"/>
      <c r="IN61" s="53"/>
      <c r="IO61" s="53"/>
      <c r="IP61" s="53"/>
      <c r="IQ61" s="53"/>
      <c r="IR61" s="53"/>
      <c r="IS61" s="53"/>
      <c r="IT61" s="53"/>
      <c r="IU61" s="53"/>
      <c r="IV61" s="53"/>
      <c r="IW61" s="53"/>
      <c r="IX61" s="53"/>
      <c r="IY61" s="53"/>
      <c r="IZ61" s="53"/>
      <c r="JA61" s="53"/>
      <c r="JB61" s="53"/>
      <c r="JC61" s="53"/>
      <c r="JD61" s="53"/>
      <c r="JE61" s="53"/>
      <c r="JF61" s="53"/>
      <c r="JG61" s="53"/>
      <c r="JH61" s="53"/>
      <c r="JI61" s="53"/>
      <c r="JJ61" s="53"/>
      <c r="JK61" s="53"/>
      <c r="JL61" s="53"/>
      <c r="JM61" s="53"/>
      <c r="JN61" s="53"/>
      <c r="JO61" s="53"/>
      <c r="JP61" s="53"/>
      <c r="JQ61" s="53"/>
      <c r="JR61" s="53"/>
      <c r="JS61" s="53"/>
      <c r="JT61" s="53"/>
      <c r="JU61" s="53"/>
      <c r="JV61" s="53"/>
      <c r="JW61" s="53"/>
      <c r="JX61" s="53"/>
      <c r="JY61" s="53"/>
      <c r="JZ61" s="53"/>
      <c r="KA61" s="53"/>
      <c r="KB61" s="53"/>
      <c r="KC61" s="53"/>
      <c r="KD61" s="53"/>
      <c r="KE61" s="53"/>
      <c r="KF61" s="53"/>
      <c r="KG61" s="53"/>
      <c r="KH61" s="53"/>
      <c r="KI61" s="53"/>
      <c r="KJ61" s="53"/>
      <c r="KK61" s="53"/>
      <c r="KL61" s="53"/>
      <c r="KM61" s="53"/>
      <c r="KN61" s="53"/>
      <c r="KO61" s="53"/>
      <c r="KP61" s="53"/>
      <c r="KQ61" s="53"/>
      <c r="KR61" s="53"/>
      <c r="KS61" s="53"/>
      <c r="KT61" s="53"/>
      <c r="KU61" s="53"/>
      <c r="KV61" s="53"/>
      <c r="KW61" s="53"/>
      <c r="KX61" s="53"/>
      <c r="KY61" s="53"/>
      <c r="KZ61" s="53"/>
      <c r="LA61" s="53"/>
      <c r="LB61" s="53"/>
      <c r="LC61" s="53"/>
      <c r="LD61" s="53"/>
      <c r="LE61" s="53"/>
      <c r="LF61" s="53"/>
      <c r="LG61" s="53"/>
      <c r="LH61" s="53"/>
      <c r="LI61" s="53"/>
      <c r="LJ61" s="53"/>
      <c r="LK61" s="53"/>
      <c r="LL61" s="53"/>
      <c r="LM61" s="53"/>
      <c r="LN61" s="53"/>
      <c r="LO61" s="53"/>
      <c r="LP61" s="53"/>
      <c r="LQ61" s="53"/>
      <c r="LR61" s="53"/>
      <c r="LS61" s="53"/>
      <c r="LT61" s="53"/>
      <c r="LU61" s="53"/>
      <c r="LV61" s="53"/>
      <c r="LW61" s="53"/>
      <c r="LX61" s="53"/>
      <c r="LY61" s="53"/>
      <c r="LZ61" s="53"/>
      <c r="MA61" s="53"/>
      <c r="MB61" s="53"/>
      <c r="MC61" s="53"/>
      <c r="MD61" s="53"/>
      <c r="ME61" s="53"/>
      <c r="MF61" s="53"/>
      <c r="MG61" s="53"/>
      <c r="MH61" s="53"/>
      <c r="MI61" s="53"/>
      <c r="MJ61" s="53"/>
      <c r="MK61" s="53"/>
      <c r="ML61" s="53"/>
      <c r="MM61" s="53"/>
      <c r="MN61" s="53"/>
      <c r="MO61" s="53"/>
      <c r="MP61" s="53"/>
      <c r="MQ61" s="53"/>
      <c r="MR61" s="53"/>
      <c r="MS61" s="53"/>
      <c r="MT61" s="53"/>
      <c r="MU61" s="53"/>
      <c r="MV61" s="53"/>
      <c r="MW61" s="53"/>
      <c r="MX61" s="53"/>
      <c r="MY61" s="53"/>
      <c r="MZ61" s="53"/>
      <c r="NA61" s="53"/>
      <c r="NB61" s="53"/>
      <c r="NC61" s="53"/>
      <c r="ND61" s="53"/>
      <c r="NE61" s="53"/>
      <c r="NF61" s="53"/>
      <c r="NG61" s="53"/>
      <c r="NH61" s="53"/>
      <c r="NI61" s="53"/>
      <c r="NJ61" s="53"/>
      <c r="NK61" s="53"/>
      <c r="NL61" s="53"/>
      <c r="NM61" s="53"/>
      <c r="NN61" s="53"/>
      <c r="NO61" s="53"/>
      <c r="NP61" s="53"/>
      <c r="NQ61" s="53"/>
      <c r="NR61" s="53"/>
      <c r="NS61" s="53"/>
      <c r="NT61" s="53"/>
      <c r="NU61" s="53"/>
      <c r="NV61" s="53"/>
      <c r="NW61" s="53"/>
      <c r="NX61" s="53"/>
      <c r="NY61" s="53"/>
      <c r="NZ61" s="53"/>
      <c r="OA61" s="53"/>
      <c r="OB61" s="53"/>
      <c r="OC61" s="53"/>
      <c r="OD61" s="53"/>
      <c r="OE61" s="53"/>
      <c r="OF61" s="53"/>
      <c r="OG61" s="53"/>
      <c r="OH61" s="53"/>
      <c r="OI61" s="53"/>
      <c r="OJ61" s="53"/>
      <c r="OK61" s="53"/>
      <c r="OL61" s="53"/>
      <c r="OM61" s="53"/>
      <c r="ON61" s="53"/>
      <c r="OO61" s="53"/>
      <c r="OP61" s="53"/>
      <c r="OQ61" s="53"/>
      <c r="OR61" s="53"/>
      <c r="OS61" s="53"/>
      <c r="OT61" s="53"/>
      <c r="OU61" s="53"/>
      <c r="OV61" s="53"/>
      <c r="OW61" s="53"/>
      <c r="OX61" s="53"/>
      <c r="OY61" s="53"/>
      <c r="OZ61" s="53"/>
      <c r="PA61" s="53"/>
      <c r="PB61" s="53"/>
      <c r="PC61" s="53"/>
      <c r="PD61" s="53"/>
      <c r="PE61" s="53"/>
      <c r="PF61" s="53"/>
      <c r="PG61" s="53"/>
      <c r="PH61" s="53"/>
      <c r="PI61" s="53"/>
      <c r="PJ61" s="53"/>
      <c r="PK61" s="53"/>
      <c r="PL61" s="53"/>
      <c r="PM61" s="53"/>
      <c r="PN61" s="53"/>
      <c r="PO61" s="53"/>
      <c r="PP61" s="53"/>
      <c r="PQ61" s="53"/>
      <c r="PR61" s="53"/>
      <c r="PS61" s="53"/>
      <c r="PT61" s="53"/>
      <c r="PU61" s="53"/>
      <c r="PV61" s="53"/>
      <c r="PW61" s="53"/>
      <c r="PX61" s="53"/>
      <c r="PY61" s="53"/>
      <c r="PZ61" s="53"/>
      <c r="QA61" s="53"/>
      <c r="QB61" s="53"/>
      <c r="QC61" s="53"/>
      <c r="QD61" s="53"/>
      <c r="QE61" s="53"/>
      <c r="QF61" s="53"/>
      <c r="QG61" s="53"/>
      <c r="QH61" s="53"/>
      <c r="QI61" s="53"/>
      <c r="QJ61" s="53"/>
      <c r="QK61" s="53"/>
      <c r="QL61" s="53"/>
      <c r="QM61" s="53"/>
      <c r="QN61" s="53"/>
      <c r="QO61" s="53"/>
      <c r="QP61" s="53"/>
      <c r="QQ61" s="53"/>
      <c r="QR61" s="53"/>
      <c r="QS61" s="53"/>
      <c r="QT61" s="53"/>
      <c r="QU61" s="53"/>
      <c r="QV61" s="53"/>
      <c r="QW61" s="53"/>
      <c r="QX61" s="53"/>
      <c r="QY61" s="53"/>
      <c r="QZ61" s="53"/>
      <c r="RA61" s="53"/>
      <c r="RB61" s="53"/>
      <c r="RC61" s="53"/>
      <c r="RD61" s="53"/>
      <c r="RE61" s="53"/>
      <c r="RF61" s="53"/>
      <c r="RG61" s="53"/>
      <c r="RH61" s="53"/>
      <c r="RI61" s="53"/>
      <c r="RJ61" s="53"/>
      <c r="RK61" s="53"/>
      <c r="RL61" s="53"/>
      <c r="RM61" s="53"/>
      <c r="RN61" s="53"/>
      <c r="RO61" s="53"/>
      <c r="RP61" s="53"/>
      <c r="RQ61" s="53"/>
      <c r="RR61" s="53"/>
      <c r="RS61" s="53"/>
      <c r="RT61" s="53"/>
      <c r="RU61" s="53"/>
      <c r="RV61" s="53"/>
      <c r="RW61" s="53"/>
      <c r="RX61" s="53"/>
      <c r="RY61" s="53"/>
      <c r="RZ61" s="53"/>
      <c r="SA61" s="53"/>
      <c r="SB61" s="53"/>
      <c r="SC61" s="53"/>
      <c r="SD61" s="53"/>
      <c r="SE61" s="53"/>
      <c r="SF61" s="53"/>
      <c r="SG61" s="53"/>
      <c r="SH61" s="53"/>
      <c r="SI61" s="53"/>
      <c r="SJ61" s="53"/>
      <c r="SK61" s="53"/>
      <c r="SL61" s="53"/>
      <c r="SM61" s="53"/>
      <c r="SN61" s="53"/>
      <c r="SO61" s="53"/>
      <c r="SP61" s="53"/>
      <c r="SQ61" s="53"/>
      <c r="SR61" s="53"/>
      <c r="SS61" s="53"/>
      <c r="ST61" s="53"/>
      <c r="SU61" s="53"/>
      <c r="SV61" s="53"/>
      <c r="SW61" s="53"/>
      <c r="SX61" s="53"/>
      <c r="SY61" s="53"/>
      <c r="SZ61" s="53"/>
    </row>
    <row r="62" spans="6:520" x14ac:dyDescent="0.25">
      <c r="F62" s="52"/>
      <c r="G62" s="52"/>
      <c r="H62" s="52"/>
      <c r="I62" s="52"/>
      <c r="J62" s="52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45"/>
      <c r="AJ62" s="53"/>
      <c r="AK62" s="53"/>
      <c r="AL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  <c r="GR62" s="53"/>
      <c r="GS62" s="53"/>
      <c r="GT62" s="53"/>
      <c r="GU62" s="53"/>
      <c r="GV62" s="53"/>
      <c r="GW62" s="53"/>
      <c r="GX62" s="53"/>
      <c r="GY62" s="53"/>
      <c r="GZ62" s="53"/>
      <c r="HA62" s="53"/>
      <c r="HB62" s="53"/>
      <c r="HC62" s="53"/>
      <c r="HD62" s="53"/>
      <c r="HE62" s="53"/>
      <c r="HF62" s="53"/>
      <c r="HG62" s="53"/>
      <c r="HH62" s="53"/>
      <c r="HI62" s="53"/>
      <c r="HJ62" s="53"/>
      <c r="HK62" s="53"/>
      <c r="HL62" s="53"/>
      <c r="HM62" s="53"/>
      <c r="HN62" s="53"/>
      <c r="HO62" s="53"/>
      <c r="HP62" s="53"/>
      <c r="HQ62" s="53"/>
      <c r="HR62" s="53"/>
      <c r="HS62" s="53"/>
      <c r="HT62" s="53"/>
      <c r="HU62" s="53"/>
      <c r="HV62" s="53"/>
      <c r="HW62" s="53"/>
      <c r="HX62" s="53"/>
      <c r="HY62" s="53"/>
      <c r="HZ62" s="53"/>
      <c r="IA62" s="53"/>
      <c r="IB62" s="53"/>
      <c r="IC62" s="53"/>
      <c r="ID62" s="53"/>
      <c r="IE62" s="53"/>
      <c r="IF62" s="53"/>
      <c r="IG62" s="53"/>
      <c r="IH62" s="53"/>
      <c r="II62" s="53"/>
      <c r="IJ62" s="53"/>
      <c r="IK62" s="53"/>
      <c r="IL62" s="53"/>
      <c r="IM62" s="53"/>
      <c r="IN62" s="53"/>
      <c r="IO62" s="53"/>
      <c r="IP62" s="53"/>
      <c r="IQ62" s="53"/>
      <c r="IR62" s="53"/>
      <c r="IS62" s="53"/>
      <c r="IT62" s="53"/>
      <c r="IU62" s="53"/>
      <c r="IV62" s="53"/>
      <c r="IW62" s="53"/>
      <c r="IX62" s="53"/>
      <c r="IY62" s="53"/>
      <c r="IZ62" s="53"/>
      <c r="JA62" s="53"/>
      <c r="JB62" s="53"/>
      <c r="JC62" s="53"/>
      <c r="JD62" s="53"/>
      <c r="JE62" s="53"/>
      <c r="JF62" s="53"/>
      <c r="JG62" s="53"/>
      <c r="JH62" s="53"/>
      <c r="JI62" s="53"/>
      <c r="JJ62" s="53"/>
      <c r="JK62" s="53"/>
      <c r="JL62" s="53"/>
      <c r="JM62" s="53"/>
      <c r="JN62" s="53"/>
      <c r="JO62" s="53"/>
      <c r="JP62" s="53"/>
      <c r="JQ62" s="53"/>
      <c r="JR62" s="53"/>
      <c r="JS62" s="53"/>
      <c r="JT62" s="53"/>
      <c r="JU62" s="53"/>
      <c r="JV62" s="53"/>
      <c r="JW62" s="53"/>
      <c r="JX62" s="53"/>
      <c r="JY62" s="53"/>
      <c r="JZ62" s="53"/>
      <c r="KA62" s="53"/>
      <c r="KB62" s="53"/>
      <c r="KC62" s="53"/>
      <c r="KD62" s="53"/>
      <c r="KE62" s="53"/>
      <c r="KF62" s="53"/>
      <c r="KG62" s="53"/>
      <c r="KH62" s="53"/>
      <c r="KI62" s="53"/>
      <c r="KJ62" s="53"/>
      <c r="KK62" s="53"/>
      <c r="KL62" s="53"/>
      <c r="KM62" s="53"/>
      <c r="KN62" s="53"/>
      <c r="KO62" s="53"/>
      <c r="KP62" s="53"/>
      <c r="KQ62" s="53"/>
      <c r="KR62" s="53"/>
      <c r="KS62" s="53"/>
      <c r="KT62" s="53"/>
      <c r="KU62" s="53"/>
      <c r="KV62" s="53"/>
      <c r="KW62" s="53"/>
      <c r="KX62" s="53"/>
      <c r="KY62" s="53"/>
      <c r="KZ62" s="53"/>
      <c r="LA62" s="53"/>
      <c r="LB62" s="53"/>
      <c r="LC62" s="53"/>
      <c r="LD62" s="53"/>
      <c r="LE62" s="53"/>
      <c r="LF62" s="53"/>
      <c r="LG62" s="53"/>
      <c r="LH62" s="53"/>
      <c r="LI62" s="53"/>
      <c r="LJ62" s="53"/>
      <c r="LK62" s="53"/>
      <c r="LL62" s="53"/>
      <c r="LM62" s="53"/>
      <c r="LN62" s="53"/>
      <c r="LO62" s="53"/>
      <c r="LP62" s="53"/>
      <c r="LQ62" s="53"/>
      <c r="LR62" s="53"/>
      <c r="LS62" s="53"/>
      <c r="LT62" s="53"/>
      <c r="LU62" s="53"/>
      <c r="LV62" s="53"/>
      <c r="LW62" s="53"/>
      <c r="LX62" s="53"/>
      <c r="LY62" s="53"/>
      <c r="LZ62" s="53"/>
      <c r="MA62" s="53"/>
      <c r="MB62" s="53"/>
      <c r="MC62" s="53"/>
      <c r="MD62" s="53"/>
      <c r="ME62" s="53"/>
      <c r="MF62" s="53"/>
      <c r="MG62" s="53"/>
      <c r="MH62" s="53"/>
      <c r="MI62" s="53"/>
      <c r="MJ62" s="53"/>
      <c r="MK62" s="53"/>
      <c r="ML62" s="53"/>
      <c r="MM62" s="53"/>
      <c r="MN62" s="53"/>
      <c r="MO62" s="53"/>
      <c r="MP62" s="53"/>
      <c r="MQ62" s="53"/>
      <c r="MR62" s="53"/>
      <c r="MS62" s="53"/>
      <c r="MT62" s="53"/>
      <c r="MU62" s="53"/>
      <c r="MV62" s="53"/>
      <c r="MW62" s="53"/>
      <c r="MX62" s="53"/>
      <c r="MY62" s="53"/>
      <c r="MZ62" s="53"/>
      <c r="NA62" s="53"/>
      <c r="NB62" s="53"/>
      <c r="NC62" s="53"/>
      <c r="ND62" s="53"/>
      <c r="NE62" s="53"/>
      <c r="NF62" s="53"/>
      <c r="NG62" s="53"/>
      <c r="NH62" s="53"/>
      <c r="NI62" s="53"/>
      <c r="NJ62" s="53"/>
      <c r="NK62" s="53"/>
      <c r="NL62" s="53"/>
      <c r="NM62" s="53"/>
      <c r="NN62" s="53"/>
      <c r="NO62" s="53"/>
      <c r="NP62" s="53"/>
      <c r="NQ62" s="53"/>
      <c r="NR62" s="53"/>
      <c r="NS62" s="53"/>
      <c r="NT62" s="53"/>
      <c r="NU62" s="53"/>
      <c r="NV62" s="53"/>
      <c r="NW62" s="53"/>
      <c r="NX62" s="53"/>
      <c r="NY62" s="53"/>
      <c r="NZ62" s="53"/>
      <c r="OA62" s="53"/>
      <c r="OB62" s="53"/>
      <c r="OC62" s="53"/>
      <c r="OD62" s="53"/>
      <c r="OE62" s="53"/>
      <c r="OF62" s="53"/>
      <c r="OG62" s="53"/>
      <c r="OH62" s="53"/>
      <c r="OI62" s="53"/>
      <c r="OJ62" s="53"/>
      <c r="OK62" s="53"/>
      <c r="OL62" s="53"/>
      <c r="OM62" s="53"/>
      <c r="ON62" s="53"/>
      <c r="OO62" s="53"/>
      <c r="OP62" s="53"/>
      <c r="OQ62" s="53"/>
      <c r="OR62" s="53"/>
      <c r="OS62" s="53"/>
      <c r="OT62" s="53"/>
      <c r="OU62" s="53"/>
      <c r="OV62" s="53"/>
      <c r="OW62" s="53"/>
      <c r="OX62" s="53"/>
      <c r="OY62" s="53"/>
      <c r="OZ62" s="53"/>
      <c r="PA62" s="53"/>
      <c r="PB62" s="53"/>
      <c r="PC62" s="53"/>
      <c r="PD62" s="53"/>
      <c r="PE62" s="53"/>
      <c r="PF62" s="53"/>
      <c r="PG62" s="53"/>
      <c r="PH62" s="53"/>
      <c r="PI62" s="53"/>
      <c r="PJ62" s="53"/>
      <c r="PK62" s="53"/>
      <c r="PL62" s="53"/>
      <c r="PM62" s="53"/>
      <c r="PN62" s="53"/>
      <c r="PO62" s="53"/>
      <c r="PP62" s="53"/>
      <c r="PQ62" s="53"/>
      <c r="PR62" s="53"/>
      <c r="PS62" s="53"/>
      <c r="PT62" s="53"/>
      <c r="PU62" s="53"/>
      <c r="PV62" s="53"/>
      <c r="PW62" s="53"/>
      <c r="PX62" s="53"/>
      <c r="PY62" s="53"/>
      <c r="PZ62" s="53"/>
      <c r="QA62" s="53"/>
      <c r="QB62" s="53"/>
      <c r="QC62" s="53"/>
      <c r="QD62" s="53"/>
      <c r="QE62" s="53"/>
      <c r="QF62" s="53"/>
      <c r="QG62" s="53"/>
      <c r="QH62" s="53"/>
      <c r="QI62" s="53"/>
      <c r="QJ62" s="53"/>
      <c r="QK62" s="53"/>
      <c r="QL62" s="53"/>
      <c r="QM62" s="53"/>
      <c r="QN62" s="53"/>
      <c r="QO62" s="53"/>
      <c r="QP62" s="53"/>
      <c r="QQ62" s="53"/>
      <c r="QR62" s="53"/>
      <c r="QS62" s="53"/>
      <c r="QT62" s="53"/>
      <c r="QU62" s="53"/>
      <c r="QV62" s="53"/>
      <c r="QW62" s="53"/>
      <c r="QX62" s="53"/>
      <c r="QY62" s="53"/>
      <c r="QZ62" s="53"/>
      <c r="RA62" s="53"/>
      <c r="RB62" s="53"/>
      <c r="RC62" s="53"/>
      <c r="RD62" s="53"/>
      <c r="RE62" s="53"/>
      <c r="RF62" s="53"/>
      <c r="RG62" s="53"/>
      <c r="RH62" s="53"/>
      <c r="RI62" s="53"/>
      <c r="RJ62" s="53"/>
      <c r="RK62" s="53"/>
      <c r="RL62" s="53"/>
      <c r="RM62" s="53"/>
      <c r="RN62" s="53"/>
      <c r="RO62" s="53"/>
      <c r="RP62" s="53"/>
      <c r="RQ62" s="53"/>
      <c r="RR62" s="53"/>
      <c r="RS62" s="53"/>
      <c r="RT62" s="53"/>
      <c r="RU62" s="53"/>
      <c r="RV62" s="53"/>
      <c r="RW62" s="53"/>
      <c r="RX62" s="53"/>
      <c r="RY62" s="53"/>
      <c r="RZ62" s="53"/>
      <c r="SA62" s="53"/>
      <c r="SB62" s="53"/>
      <c r="SC62" s="53"/>
      <c r="SD62" s="53"/>
      <c r="SE62" s="53"/>
      <c r="SF62" s="53"/>
      <c r="SG62" s="53"/>
      <c r="SH62" s="53"/>
      <c r="SI62" s="53"/>
      <c r="SJ62" s="53"/>
      <c r="SK62" s="53"/>
      <c r="SL62" s="53"/>
      <c r="SM62" s="53"/>
      <c r="SN62" s="53"/>
      <c r="SO62" s="53"/>
      <c r="SP62" s="53"/>
      <c r="SQ62" s="53"/>
      <c r="SR62" s="53"/>
      <c r="SS62" s="53"/>
      <c r="ST62" s="53"/>
      <c r="SU62" s="53"/>
      <c r="SV62" s="53"/>
      <c r="SW62" s="53"/>
      <c r="SX62" s="53"/>
      <c r="SY62" s="53"/>
      <c r="SZ62" s="53"/>
    </row>
    <row r="63" spans="6:520" x14ac:dyDescent="0.25">
      <c r="F63" s="52"/>
      <c r="G63" s="52"/>
      <c r="H63" s="52"/>
      <c r="I63" s="52"/>
      <c r="J63" s="52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45"/>
      <c r="AJ63" s="53"/>
      <c r="AK63" s="53"/>
      <c r="AL63" s="53"/>
      <c r="FW63" s="53"/>
      <c r="FX63" s="53"/>
      <c r="FY63" s="53"/>
      <c r="FZ63" s="53"/>
      <c r="GA63" s="53"/>
      <c r="GB63" s="53"/>
      <c r="GC63" s="53"/>
      <c r="GD63" s="53"/>
      <c r="GE63" s="53"/>
      <c r="GF63" s="53"/>
      <c r="GG63" s="53"/>
      <c r="GH63" s="53"/>
      <c r="GI63" s="53"/>
      <c r="GJ63" s="53"/>
      <c r="GK63" s="53"/>
      <c r="GL63" s="53"/>
      <c r="GM63" s="53"/>
      <c r="GN63" s="53"/>
      <c r="GO63" s="53"/>
      <c r="GP63" s="53"/>
      <c r="GQ63" s="53"/>
      <c r="GR63" s="53"/>
      <c r="GS63" s="53"/>
      <c r="GT63" s="53"/>
      <c r="GU63" s="53"/>
      <c r="GV63" s="53"/>
      <c r="GW63" s="53"/>
      <c r="GX63" s="53"/>
      <c r="GY63" s="53"/>
      <c r="GZ63" s="53"/>
      <c r="HA63" s="53"/>
      <c r="HB63" s="53"/>
      <c r="HC63" s="53"/>
      <c r="HD63" s="53"/>
      <c r="HE63" s="53"/>
      <c r="HF63" s="53"/>
      <c r="HG63" s="53"/>
      <c r="HH63" s="53"/>
      <c r="HI63" s="53"/>
      <c r="HJ63" s="53"/>
      <c r="HK63" s="53"/>
      <c r="HL63" s="53"/>
      <c r="HM63" s="53"/>
      <c r="HN63" s="53"/>
      <c r="HO63" s="53"/>
      <c r="HP63" s="53"/>
      <c r="HQ63" s="53"/>
      <c r="HR63" s="53"/>
      <c r="HS63" s="53"/>
      <c r="HT63" s="53"/>
      <c r="HU63" s="53"/>
      <c r="HV63" s="53"/>
      <c r="HW63" s="53"/>
      <c r="HX63" s="53"/>
      <c r="HY63" s="53"/>
      <c r="HZ63" s="53"/>
      <c r="IA63" s="53"/>
      <c r="IB63" s="53"/>
      <c r="IC63" s="53"/>
      <c r="ID63" s="53"/>
      <c r="IE63" s="53"/>
      <c r="IF63" s="53"/>
      <c r="IG63" s="53"/>
      <c r="IH63" s="53"/>
      <c r="II63" s="53"/>
      <c r="IJ63" s="53"/>
      <c r="IK63" s="53"/>
      <c r="IL63" s="53"/>
      <c r="IM63" s="53"/>
      <c r="IN63" s="53"/>
      <c r="IO63" s="53"/>
      <c r="IP63" s="53"/>
      <c r="IQ63" s="53"/>
      <c r="IR63" s="53"/>
      <c r="IS63" s="53"/>
      <c r="IT63" s="53"/>
      <c r="IU63" s="53"/>
      <c r="IV63" s="53"/>
      <c r="IW63" s="53"/>
      <c r="IX63" s="53"/>
      <c r="IY63" s="53"/>
      <c r="IZ63" s="53"/>
      <c r="JA63" s="53"/>
      <c r="JB63" s="53"/>
      <c r="JC63" s="53"/>
      <c r="JD63" s="53"/>
      <c r="JE63" s="53"/>
      <c r="JF63" s="53"/>
      <c r="JG63" s="53"/>
      <c r="JH63" s="53"/>
      <c r="JI63" s="53"/>
      <c r="JJ63" s="53"/>
      <c r="JK63" s="53"/>
      <c r="JL63" s="53"/>
      <c r="JM63" s="53"/>
      <c r="JN63" s="53"/>
      <c r="JO63" s="53"/>
      <c r="JP63" s="53"/>
      <c r="JQ63" s="53"/>
      <c r="JR63" s="53"/>
      <c r="JS63" s="53"/>
      <c r="JT63" s="53"/>
      <c r="JU63" s="53"/>
      <c r="JV63" s="53"/>
      <c r="JW63" s="53"/>
      <c r="JX63" s="53"/>
      <c r="JY63" s="53"/>
      <c r="JZ63" s="53"/>
      <c r="KA63" s="53"/>
      <c r="KB63" s="53"/>
      <c r="KC63" s="53"/>
      <c r="KD63" s="53"/>
      <c r="KE63" s="53"/>
      <c r="KF63" s="53"/>
      <c r="KG63" s="53"/>
      <c r="KH63" s="53"/>
      <c r="KI63" s="53"/>
      <c r="KJ63" s="53"/>
      <c r="KK63" s="53"/>
      <c r="KL63" s="53"/>
      <c r="KM63" s="53"/>
      <c r="KN63" s="53"/>
      <c r="KO63" s="53"/>
      <c r="KP63" s="53"/>
      <c r="KQ63" s="53"/>
      <c r="KR63" s="53"/>
      <c r="KS63" s="53"/>
      <c r="KT63" s="53"/>
      <c r="KU63" s="53"/>
      <c r="KV63" s="53"/>
      <c r="KW63" s="53"/>
      <c r="KX63" s="53"/>
      <c r="KY63" s="53"/>
      <c r="KZ63" s="53"/>
      <c r="LA63" s="53"/>
      <c r="LB63" s="53"/>
      <c r="LC63" s="53"/>
      <c r="LD63" s="53"/>
      <c r="LE63" s="53"/>
      <c r="LF63" s="53"/>
      <c r="LG63" s="53"/>
      <c r="LH63" s="53"/>
      <c r="LI63" s="53"/>
      <c r="LJ63" s="53"/>
      <c r="LK63" s="53"/>
      <c r="LL63" s="53"/>
      <c r="LM63" s="53"/>
      <c r="LN63" s="53"/>
      <c r="LO63" s="53"/>
      <c r="LP63" s="53"/>
      <c r="LQ63" s="53"/>
      <c r="LR63" s="53"/>
      <c r="LS63" s="53"/>
      <c r="LT63" s="53"/>
      <c r="LU63" s="53"/>
      <c r="LV63" s="53"/>
      <c r="LW63" s="53"/>
      <c r="LX63" s="53"/>
      <c r="LY63" s="53"/>
      <c r="LZ63" s="53"/>
      <c r="MA63" s="53"/>
      <c r="MB63" s="53"/>
      <c r="MC63" s="53"/>
      <c r="MD63" s="53"/>
      <c r="ME63" s="53"/>
      <c r="MF63" s="53"/>
      <c r="MG63" s="53"/>
      <c r="MH63" s="53"/>
      <c r="MI63" s="53"/>
      <c r="MJ63" s="53"/>
      <c r="MK63" s="53"/>
      <c r="ML63" s="53"/>
      <c r="MM63" s="53"/>
      <c r="MN63" s="53"/>
      <c r="MO63" s="53"/>
      <c r="MP63" s="53"/>
      <c r="MQ63" s="53"/>
      <c r="MR63" s="53"/>
      <c r="MS63" s="53"/>
      <c r="MT63" s="53"/>
      <c r="MU63" s="53"/>
      <c r="MV63" s="53"/>
      <c r="MW63" s="53"/>
      <c r="MX63" s="53"/>
      <c r="MY63" s="53"/>
      <c r="MZ63" s="53"/>
      <c r="NA63" s="53"/>
      <c r="NB63" s="53"/>
      <c r="NC63" s="53"/>
      <c r="ND63" s="53"/>
      <c r="NE63" s="53"/>
      <c r="NF63" s="53"/>
      <c r="NG63" s="53"/>
      <c r="NH63" s="53"/>
      <c r="NI63" s="53"/>
      <c r="NJ63" s="53"/>
      <c r="NK63" s="53"/>
      <c r="NL63" s="53"/>
      <c r="NM63" s="53"/>
      <c r="NN63" s="53"/>
      <c r="NO63" s="53"/>
      <c r="NP63" s="53"/>
      <c r="NQ63" s="53"/>
      <c r="NR63" s="53"/>
      <c r="NS63" s="53"/>
      <c r="NT63" s="53"/>
      <c r="NU63" s="53"/>
      <c r="NV63" s="53"/>
      <c r="NW63" s="53"/>
      <c r="NX63" s="53"/>
      <c r="NY63" s="53"/>
      <c r="NZ63" s="53"/>
      <c r="OA63" s="53"/>
      <c r="OB63" s="53"/>
      <c r="OC63" s="53"/>
      <c r="OD63" s="53"/>
      <c r="OE63" s="53"/>
      <c r="OF63" s="53"/>
      <c r="OG63" s="53"/>
      <c r="OH63" s="53"/>
      <c r="OI63" s="53"/>
      <c r="OJ63" s="53"/>
      <c r="OK63" s="53"/>
      <c r="OL63" s="53"/>
      <c r="OM63" s="53"/>
      <c r="ON63" s="53"/>
      <c r="OO63" s="53"/>
      <c r="OP63" s="53"/>
      <c r="OQ63" s="53"/>
      <c r="OR63" s="53"/>
      <c r="OS63" s="53"/>
      <c r="OT63" s="53"/>
      <c r="OU63" s="53"/>
      <c r="OV63" s="53"/>
      <c r="OW63" s="53"/>
      <c r="OX63" s="53"/>
      <c r="OY63" s="53"/>
      <c r="OZ63" s="53"/>
      <c r="PA63" s="53"/>
      <c r="PB63" s="53"/>
      <c r="PC63" s="53"/>
      <c r="PD63" s="53"/>
      <c r="PE63" s="53"/>
      <c r="PF63" s="53"/>
      <c r="PG63" s="53"/>
      <c r="PH63" s="53"/>
      <c r="PI63" s="53"/>
      <c r="PJ63" s="53"/>
      <c r="PK63" s="53"/>
      <c r="PL63" s="53"/>
      <c r="PM63" s="53"/>
      <c r="PN63" s="53"/>
      <c r="PO63" s="53"/>
      <c r="PP63" s="53"/>
      <c r="PQ63" s="53"/>
      <c r="PR63" s="53"/>
      <c r="PS63" s="53"/>
      <c r="PT63" s="53"/>
      <c r="PU63" s="53"/>
      <c r="PV63" s="53"/>
      <c r="PW63" s="53"/>
      <c r="PX63" s="53"/>
      <c r="PY63" s="53"/>
      <c r="PZ63" s="53"/>
      <c r="QA63" s="53"/>
      <c r="QB63" s="53"/>
      <c r="QC63" s="53"/>
      <c r="QD63" s="53"/>
      <c r="QE63" s="53"/>
      <c r="QF63" s="53"/>
      <c r="QG63" s="53"/>
      <c r="QH63" s="53"/>
      <c r="QI63" s="53"/>
      <c r="QJ63" s="53"/>
      <c r="QK63" s="53"/>
      <c r="QL63" s="53"/>
      <c r="QM63" s="53"/>
      <c r="QN63" s="53"/>
      <c r="QO63" s="53"/>
      <c r="QP63" s="53"/>
      <c r="QQ63" s="53"/>
      <c r="QR63" s="53"/>
      <c r="QS63" s="53"/>
      <c r="QT63" s="53"/>
      <c r="QU63" s="53"/>
      <c r="QV63" s="53"/>
      <c r="QW63" s="53"/>
      <c r="QX63" s="53"/>
      <c r="QY63" s="53"/>
      <c r="QZ63" s="53"/>
      <c r="RA63" s="53"/>
      <c r="RB63" s="53"/>
      <c r="RC63" s="53"/>
      <c r="RD63" s="53"/>
      <c r="RE63" s="53"/>
      <c r="RF63" s="53"/>
      <c r="RG63" s="53"/>
      <c r="RH63" s="53"/>
      <c r="RI63" s="53"/>
      <c r="RJ63" s="53"/>
      <c r="RK63" s="53"/>
      <c r="RL63" s="53"/>
      <c r="RM63" s="53"/>
      <c r="RN63" s="53"/>
      <c r="RO63" s="53"/>
      <c r="RP63" s="53"/>
      <c r="RQ63" s="53"/>
      <c r="RR63" s="53"/>
      <c r="RS63" s="53"/>
      <c r="RT63" s="53"/>
      <c r="RU63" s="53"/>
      <c r="RV63" s="53"/>
      <c r="RW63" s="53"/>
      <c r="RX63" s="53"/>
      <c r="RY63" s="53"/>
      <c r="RZ63" s="53"/>
      <c r="SA63" s="53"/>
      <c r="SB63" s="53"/>
      <c r="SC63" s="53"/>
      <c r="SD63" s="53"/>
      <c r="SE63" s="53"/>
      <c r="SF63" s="53"/>
      <c r="SG63" s="53"/>
      <c r="SH63" s="53"/>
      <c r="SI63" s="53"/>
      <c r="SJ63" s="53"/>
      <c r="SK63" s="53"/>
      <c r="SL63" s="53"/>
      <c r="SM63" s="53"/>
      <c r="SN63" s="53"/>
      <c r="SO63" s="53"/>
      <c r="SP63" s="53"/>
      <c r="SQ63" s="53"/>
      <c r="SR63" s="53"/>
      <c r="SS63" s="53"/>
      <c r="ST63" s="53"/>
      <c r="SU63" s="53"/>
      <c r="SV63" s="53"/>
      <c r="SW63" s="53"/>
      <c r="SX63" s="53"/>
      <c r="SY63" s="53"/>
      <c r="SZ63" s="53"/>
    </row>
    <row r="64" spans="6:520" x14ac:dyDescent="0.25">
      <c r="F64" s="52"/>
      <c r="G64" s="52"/>
      <c r="H64" s="52"/>
      <c r="I64" s="52"/>
      <c r="J64" s="52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45"/>
      <c r="AJ64" s="53"/>
      <c r="AK64" s="53"/>
      <c r="AL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  <c r="IK64" s="53"/>
      <c r="IL64" s="53"/>
      <c r="IM64" s="53"/>
      <c r="IN64" s="53"/>
      <c r="IO64" s="53"/>
      <c r="IP64" s="53"/>
      <c r="IQ64" s="53"/>
      <c r="IR64" s="53"/>
      <c r="IS64" s="53"/>
      <c r="IT64" s="53"/>
      <c r="IU64" s="53"/>
      <c r="IV64" s="53"/>
      <c r="IW64" s="53"/>
      <c r="IX64" s="53"/>
      <c r="IY64" s="53"/>
      <c r="IZ64" s="53"/>
      <c r="JA64" s="53"/>
      <c r="JB64" s="53"/>
      <c r="JC64" s="53"/>
      <c r="JD64" s="53"/>
      <c r="JE64" s="53"/>
      <c r="JF64" s="53"/>
      <c r="JG64" s="53"/>
      <c r="JH64" s="53"/>
      <c r="JI64" s="53"/>
      <c r="JJ64" s="53"/>
      <c r="JK64" s="53"/>
      <c r="JL64" s="53"/>
      <c r="JM64" s="53"/>
      <c r="JN64" s="53"/>
      <c r="JO64" s="53"/>
      <c r="JP64" s="53"/>
      <c r="JQ64" s="53"/>
      <c r="JR64" s="53"/>
      <c r="JS64" s="53"/>
      <c r="JT64" s="53"/>
      <c r="JU64" s="53"/>
      <c r="JV64" s="53"/>
      <c r="JW64" s="53"/>
      <c r="JX64" s="53"/>
      <c r="JY64" s="53"/>
      <c r="JZ64" s="53"/>
      <c r="KA64" s="53"/>
      <c r="KB64" s="53"/>
      <c r="KC64" s="53"/>
      <c r="KD64" s="53"/>
      <c r="KE64" s="53"/>
      <c r="KF64" s="53"/>
      <c r="KG64" s="53"/>
      <c r="KH64" s="53"/>
      <c r="KI64" s="53"/>
      <c r="KJ64" s="53"/>
      <c r="KK64" s="53"/>
      <c r="KL64" s="53"/>
      <c r="KM64" s="53"/>
      <c r="KN64" s="53"/>
      <c r="KO64" s="53"/>
      <c r="KP64" s="53"/>
      <c r="KQ64" s="53"/>
      <c r="KR64" s="53"/>
      <c r="KS64" s="53"/>
      <c r="KT64" s="53"/>
      <c r="KU64" s="53"/>
      <c r="KV64" s="53"/>
      <c r="KW64" s="53"/>
      <c r="KX64" s="53"/>
      <c r="KY64" s="53"/>
      <c r="KZ64" s="53"/>
      <c r="LA64" s="53"/>
      <c r="LB64" s="53"/>
      <c r="LC64" s="53"/>
      <c r="LD64" s="53"/>
      <c r="LE64" s="53"/>
      <c r="LF64" s="53"/>
      <c r="LG64" s="53"/>
      <c r="LH64" s="53"/>
      <c r="LI64" s="53"/>
      <c r="LJ64" s="53"/>
      <c r="LK64" s="53"/>
      <c r="LL64" s="53"/>
      <c r="LM64" s="53"/>
      <c r="LN64" s="53"/>
      <c r="LO64" s="53"/>
      <c r="LP64" s="53"/>
      <c r="LQ64" s="53"/>
      <c r="LR64" s="53"/>
      <c r="LS64" s="53"/>
      <c r="LT64" s="53"/>
      <c r="LU64" s="53"/>
      <c r="LV64" s="53"/>
      <c r="LW64" s="53"/>
      <c r="LX64" s="53"/>
      <c r="LY64" s="53"/>
      <c r="LZ64" s="53"/>
      <c r="MA64" s="53"/>
      <c r="MB64" s="53"/>
      <c r="MC64" s="53"/>
      <c r="MD64" s="53"/>
      <c r="ME64" s="53"/>
      <c r="MF64" s="53"/>
      <c r="MG64" s="53"/>
      <c r="MH64" s="53"/>
      <c r="MI64" s="53"/>
      <c r="MJ64" s="53"/>
      <c r="MK64" s="53"/>
      <c r="ML64" s="53"/>
      <c r="MM64" s="53"/>
      <c r="MN64" s="53"/>
      <c r="MO64" s="53"/>
      <c r="MP64" s="53"/>
      <c r="MQ64" s="53"/>
      <c r="MR64" s="53"/>
      <c r="MS64" s="53"/>
      <c r="MT64" s="53"/>
      <c r="MU64" s="53"/>
      <c r="MV64" s="53"/>
      <c r="MW64" s="53"/>
      <c r="MX64" s="53"/>
      <c r="MY64" s="53"/>
      <c r="MZ64" s="53"/>
      <c r="NA64" s="53"/>
      <c r="NB64" s="53"/>
      <c r="NC64" s="53"/>
      <c r="ND64" s="53"/>
      <c r="NE64" s="53"/>
      <c r="NF64" s="53"/>
      <c r="NG64" s="53"/>
      <c r="NH64" s="53"/>
      <c r="NI64" s="53"/>
      <c r="NJ64" s="53"/>
      <c r="NK64" s="53"/>
      <c r="NL64" s="53"/>
      <c r="NM64" s="53"/>
      <c r="NN64" s="53"/>
      <c r="NO64" s="53"/>
      <c r="NP64" s="53"/>
      <c r="NQ64" s="53"/>
      <c r="NR64" s="53"/>
      <c r="NS64" s="53"/>
      <c r="NT64" s="53"/>
      <c r="NU64" s="53"/>
      <c r="NV64" s="53"/>
      <c r="NW64" s="53"/>
      <c r="NX64" s="53"/>
      <c r="NY64" s="53"/>
      <c r="NZ64" s="53"/>
      <c r="OA64" s="53"/>
      <c r="OB64" s="53"/>
      <c r="OC64" s="53"/>
      <c r="OD64" s="53"/>
      <c r="OE64" s="53"/>
      <c r="OF64" s="53"/>
      <c r="OG64" s="53"/>
      <c r="OH64" s="53"/>
      <c r="OI64" s="53"/>
      <c r="OJ64" s="53"/>
      <c r="OK64" s="53"/>
      <c r="OL64" s="53"/>
      <c r="OM64" s="53"/>
      <c r="ON64" s="53"/>
      <c r="OO64" s="53"/>
      <c r="OP64" s="53"/>
      <c r="OQ64" s="53"/>
      <c r="OR64" s="53"/>
      <c r="OS64" s="53"/>
      <c r="OT64" s="53"/>
      <c r="OU64" s="53"/>
      <c r="OV64" s="53"/>
      <c r="OW64" s="53"/>
      <c r="OX64" s="53"/>
      <c r="OY64" s="53"/>
      <c r="OZ64" s="53"/>
      <c r="PA64" s="53"/>
      <c r="PB64" s="53"/>
      <c r="PC64" s="53"/>
      <c r="PD64" s="53"/>
      <c r="PE64" s="53"/>
      <c r="PF64" s="53"/>
      <c r="PG64" s="53"/>
      <c r="PH64" s="53"/>
      <c r="PI64" s="53"/>
      <c r="PJ64" s="53"/>
      <c r="PK64" s="53"/>
      <c r="PL64" s="53"/>
      <c r="PM64" s="53"/>
      <c r="PN64" s="53"/>
      <c r="PO64" s="53"/>
      <c r="PP64" s="53"/>
      <c r="PQ64" s="53"/>
      <c r="PR64" s="53"/>
      <c r="PS64" s="53"/>
      <c r="PT64" s="53"/>
      <c r="PU64" s="53"/>
      <c r="PV64" s="53"/>
      <c r="PW64" s="53"/>
      <c r="PX64" s="53"/>
      <c r="PY64" s="53"/>
      <c r="PZ64" s="53"/>
      <c r="QA64" s="53"/>
      <c r="QB64" s="53"/>
      <c r="QC64" s="53"/>
      <c r="QD64" s="53"/>
      <c r="QE64" s="53"/>
      <c r="QF64" s="53"/>
      <c r="QG64" s="53"/>
      <c r="QH64" s="53"/>
      <c r="QI64" s="53"/>
      <c r="QJ64" s="53"/>
      <c r="QK64" s="53"/>
      <c r="QL64" s="53"/>
      <c r="QM64" s="53"/>
      <c r="QN64" s="53"/>
      <c r="QO64" s="53"/>
      <c r="QP64" s="53"/>
      <c r="QQ64" s="53"/>
      <c r="QR64" s="53"/>
      <c r="QS64" s="53"/>
      <c r="QT64" s="53"/>
      <c r="QU64" s="53"/>
      <c r="QV64" s="53"/>
      <c r="QW64" s="53"/>
      <c r="QX64" s="53"/>
      <c r="QY64" s="53"/>
      <c r="QZ64" s="53"/>
      <c r="RA64" s="53"/>
      <c r="RB64" s="53"/>
      <c r="RC64" s="53"/>
      <c r="RD64" s="53"/>
      <c r="RE64" s="53"/>
      <c r="RF64" s="53"/>
      <c r="RG64" s="53"/>
      <c r="RH64" s="53"/>
      <c r="RI64" s="53"/>
      <c r="RJ64" s="53"/>
      <c r="RK64" s="53"/>
      <c r="RL64" s="53"/>
      <c r="RM64" s="53"/>
      <c r="RN64" s="53"/>
      <c r="RO64" s="53"/>
      <c r="RP64" s="53"/>
      <c r="RQ64" s="53"/>
      <c r="RR64" s="53"/>
      <c r="RS64" s="53"/>
      <c r="RT64" s="53"/>
      <c r="RU64" s="53"/>
      <c r="RV64" s="53"/>
      <c r="RW64" s="53"/>
      <c r="RX64" s="53"/>
      <c r="RY64" s="53"/>
      <c r="RZ64" s="53"/>
      <c r="SA64" s="53"/>
      <c r="SB64" s="53"/>
      <c r="SC64" s="53"/>
      <c r="SD64" s="53"/>
      <c r="SE64" s="53"/>
      <c r="SF64" s="53"/>
      <c r="SG64" s="53"/>
      <c r="SH64" s="53"/>
      <c r="SI64" s="53"/>
      <c r="SJ64" s="53"/>
      <c r="SK64" s="53"/>
      <c r="SL64" s="53"/>
      <c r="SM64" s="53"/>
      <c r="SN64" s="53"/>
      <c r="SO64" s="53"/>
      <c r="SP64" s="53"/>
      <c r="SQ64" s="53"/>
      <c r="SR64" s="53"/>
      <c r="SS64" s="53"/>
      <c r="ST64" s="53"/>
      <c r="SU64" s="53"/>
      <c r="SV64" s="53"/>
      <c r="SW64" s="53"/>
      <c r="SX64" s="53"/>
      <c r="SY64" s="53"/>
      <c r="SZ64" s="53"/>
    </row>
    <row r="65" spans="6:520" x14ac:dyDescent="0.25">
      <c r="F65" s="52"/>
      <c r="G65" s="52"/>
      <c r="H65" s="52"/>
      <c r="I65" s="52"/>
      <c r="J65" s="52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45"/>
      <c r="AJ65" s="53"/>
      <c r="AK65" s="53"/>
      <c r="AL65" s="53"/>
      <c r="FW65" s="53"/>
      <c r="FX65" s="53"/>
      <c r="FY65" s="53"/>
      <c r="FZ65" s="53"/>
      <c r="GA65" s="53"/>
      <c r="GB65" s="53"/>
      <c r="GC65" s="53"/>
      <c r="GD65" s="53"/>
      <c r="GE65" s="53"/>
      <c r="GF65" s="53"/>
      <c r="GG65" s="53"/>
      <c r="GH65" s="53"/>
      <c r="GI65" s="53"/>
      <c r="GJ65" s="53"/>
      <c r="GK65" s="53"/>
      <c r="GL65" s="53"/>
      <c r="GM65" s="53"/>
      <c r="GN65" s="53"/>
      <c r="GO65" s="53"/>
      <c r="GP65" s="53"/>
      <c r="GQ65" s="53"/>
      <c r="GR65" s="53"/>
      <c r="GS65" s="53"/>
      <c r="GT65" s="53"/>
      <c r="GU65" s="53"/>
      <c r="GV65" s="53"/>
      <c r="GW65" s="53"/>
      <c r="GX65" s="53"/>
      <c r="GY65" s="53"/>
      <c r="GZ65" s="53"/>
      <c r="HA65" s="53"/>
      <c r="HB65" s="53"/>
      <c r="HC65" s="53"/>
      <c r="HD65" s="53"/>
      <c r="HE65" s="53"/>
      <c r="HF65" s="53"/>
      <c r="HG65" s="53"/>
      <c r="HH65" s="53"/>
      <c r="HI65" s="53"/>
      <c r="HJ65" s="53"/>
      <c r="HK65" s="53"/>
      <c r="HL65" s="53"/>
      <c r="HM65" s="53"/>
      <c r="HN65" s="53"/>
      <c r="HO65" s="53"/>
      <c r="HP65" s="53"/>
      <c r="HQ65" s="53"/>
      <c r="HR65" s="53"/>
      <c r="HS65" s="53"/>
      <c r="HT65" s="53"/>
      <c r="HU65" s="53"/>
      <c r="HV65" s="53"/>
      <c r="HW65" s="53"/>
      <c r="HX65" s="53"/>
      <c r="HY65" s="53"/>
      <c r="HZ65" s="53"/>
      <c r="IA65" s="53"/>
      <c r="IB65" s="53"/>
      <c r="IC65" s="53"/>
      <c r="ID65" s="53"/>
      <c r="IE65" s="53"/>
      <c r="IF65" s="53"/>
      <c r="IG65" s="53"/>
      <c r="IH65" s="53"/>
      <c r="II65" s="53"/>
      <c r="IJ65" s="53"/>
      <c r="IK65" s="53"/>
      <c r="IL65" s="53"/>
      <c r="IM65" s="53"/>
      <c r="IN65" s="53"/>
      <c r="IO65" s="53"/>
      <c r="IP65" s="53"/>
      <c r="IQ65" s="53"/>
      <c r="IR65" s="53"/>
      <c r="IS65" s="53"/>
      <c r="IT65" s="53"/>
      <c r="IU65" s="53"/>
      <c r="IV65" s="53"/>
      <c r="IW65" s="53"/>
      <c r="IX65" s="53"/>
      <c r="IY65" s="53"/>
      <c r="IZ65" s="53"/>
      <c r="JA65" s="53"/>
      <c r="JB65" s="53"/>
      <c r="JC65" s="53"/>
      <c r="JD65" s="53"/>
      <c r="JE65" s="53"/>
      <c r="JF65" s="53"/>
      <c r="JG65" s="53"/>
      <c r="JH65" s="53"/>
      <c r="JI65" s="53"/>
      <c r="JJ65" s="53"/>
      <c r="JK65" s="53"/>
      <c r="JL65" s="53"/>
      <c r="JM65" s="53"/>
      <c r="JN65" s="53"/>
      <c r="JO65" s="53"/>
      <c r="JP65" s="53"/>
      <c r="JQ65" s="53"/>
      <c r="JR65" s="53"/>
      <c r="JS65" s="53"/>
      <c r="JT65" s="53"/>
      <c r="JU65" s="53"/>
      <c r="JV65" s="53"/>
      <c r="JW65" s="53"/>
      <c r="JX65" s="53"/>
      <c r="JY65" s="53"/>
      <c r="JZ65" s="53"/>
      <c r="KA65" s="53"/>
      <c r="KB65" s="53"/>
      <c r="KC65" s="53"/>
      <c r="KD65" s="53"/>
      <c r="KE65" s="53"/>
      <c r="KF65" s="53"/>
      <c r="KG65" s="53"/>
      <c r="KH65" s="53"/>
      <c r="KI65" s="53"/>
      <c r="KJ65" s="53"/>
      <c r="KK65" s="53"/>
      <c r="KL65" s="53"/>
      <c r="KM65" s="53"/>
      <c r="KN65" s="53"/>
      <c r="KO65" s="53"/>
      <c r="KP65" s="53"/>
      <c r="KQ65" s="53"/>
      <c r="KR65" s="53"/>
      <c r="KS65" s="53"/>
      <c r="KT65" s="53"/>
      <c r="KU65" s="53"/>
      <c r="KV65" s="53"/>
      <c r="KW65" s="53"/>
      <c r="KX65" s="53"/>
      <c r="KY65" s="53"/>
      <c r="KZ65" s="53"/>
      <c r="LA65" s="53"/>
      <c r="LB65" s="53"/>
      <c r="LC65" s="53"/>
      <c r="LD65" s="53"/>
      <c r="LE65" s="53"/>
      <c r="LF65" s="53"/>
      <c r="LG65" s="53"/>
      <c r="LH65" s="53"/>
      <c r="LI65" s="53"/>
      <c r="LJ65" s="53"/>
      <c r="LK65" s="53"/>
      <c r="LL65" s="53"/>
      <c r="LM65" s="53"/>
      <c r="LN65" s="53"/>
      <c r="LO65" s="53"/>
      <c r="LP65" s="53"/>
      <c r="LQ65" s="53"/>
      <c r="LR65" s="53"/>
      <c r="LS65" s="53"/>
      <c r="LT65" s="53"/>
      <c r="LU65" s="53"/>
      <c r="LV65" s="53"/>
      <c r="LW65" s="53"/>
      <c r="LX65" s="53"/>
      <c r="LY65" s="53"/>
      <c r="LZ65" s="53"/>
      <c r="MA65" s="53"/>
      <c r="MB65" s="53"/>
      <c r="MC65" s="53"/>
      <c r="MD65" s="53"/>
      <c r="ME65" s="53"/>
      <c r="MF65" s="53"/>
      <c r="MG65" s="53"/>
      <c r="MH65" s="53"/>
      <c r="MI65" s="53"/>
      <c r="MJ65" s="53"/>
      <c r="MK65" s="53"/>
      <c r="ML65" s="53"/>
      <c r="MM65" s="53"/>
      <c r="MN65" s="53"/>
      <c r="MO65" s="53"/>
      <c r="MP65" s="53"/>
      <c r="MQ65" s="53"/>
      <c r="MR65" s="53"/>
      <c r="MS65" s="53"/>
      <c r="MT65" s="53"/>
      <c r="MU65" s="53"/>
      <c r="MV65" s="53"/>
      <c r="MW65" s="53"/>
      <c r="MX65" s="53"/>
      <c r="MY65" s="53"/>
      <c r="MZ65" s="53"/>
      <c r="NA65" s="53"/>
      <c r="NB65" s="53"/>
      <c r="NC65" s="53"/>
      <c r="ND65" s="53"/>
      <c r="NE65" s="53"/>
      <c r="NF65" s="53"/>
      <c r="NG65" s="53"/>
      <c r="NH65" s="53"/>
      <c r="NI65" s="53"/>
      <c r="NJ65" s="53"/>
      <c r="NK65" s="53"/>
      <c r="NL65" s="53"/>
      <c r="NM65" s="53"/>
      <c r="NN65" s="53"/>
      <c r="NO65" s="53"/>
      <c r="NP65" s="53"/>
      <c r="NQ65" s="53"/>
      <c r="NR65" s="53"/>
      <c r="NS65" s="53"/>
      <c r="NT65" s="53"/>
      <c r="NU65" s="53"/>
      <c r="NV65" s="53"/>
      <c r="NW65" s="53"/>
      <c r="NX65" s="53"/>
      <c r="NY65" s="53"/>
      <c r="NZ65" s="53"/>
      <c r="OA65" s="53"/>
      <c r="OB65" s="53"/>
      <c r="OC65" s="53"/>
      <c r="OD65" s="53"/>
      <c r="OE65" s="53"/>
      <c r="OF65" s="53"/>
      <c r="OG65" s="53"/>
      <c r="OH65" s="53"/>
      <c r="OI65" s="53"/>
      <c r="OJ65" s="53"/>
      <c r="OK65" s="53"/>
      <c r="OL65" s="53"/>
      <c r="OM65" s="53"/>
      <c r="ON65" s="53"/>
      <c r="OO65" s="53"/>
      <c r="OP65" s="53"/>
      <c r="OQ65" s="53"/>
      <c r="OR65" s="53"/>
      <c r="OS65" s="53"/>
      <c r="OT65" s="53"/>
      <c r="OU65" s="53"/>
      <c r="OV65" s="53"/>
      <c r="OW65" s="53"/>
      <c r="OX65" s="53"/>
      <c r="OY65" s="53"/>
      <c r="OZ65" s="53"/>
      <c r="PA65" s="53"/>
      <c r="PB65" s="53"/>
      <c r="PC65" s="53"/>
      <c r="PD65" s="53"/>
      <c r="PE65" s="53"/>
      <c r="PF65" s="53"/>
      <c r="PG65" s="53"/>
      <c r="PH65" s="53"/>
      <c r="PI65" s="53"/>
      <c r="PJ65" s="53"/>
      <c r="PK65" s="53"/>
      <c r="PL65" s="53"/>
      <c r="PM65" s="53"/>
      <c r="PN65" s="53"/>
      <c r="PO65" s="53"/>
      <c r="PP65" s="53"/>
      <c r="PQ65" s="53"/>
      <c r="PR65" s="53"/>
      <c r="PS65" s="53"/>
      <c r="PT65" s="53"/>
      <c r="PU65" s="53"/>
      <c r="PV65" s="53"/>
      <c r="PW65" s="53"/>
      <c r="PX65" s="53"/>
      <c r="PY65" s="53"/>
      <c r="PZ65" s="53"/>
      <c r="QA65" s="53"/>
      <c r="QB65" s="53"/>
      <c r="QC65" s="53"/>
      <c r="QD65" s="53"/>
      <c r="QE65" s="53"/>
      <c r="QF65" s="53"/>
      <c r="QG65" s="53"/>
      <c r="QH65" s="53"/>
      <c r="QI65" s="53"/>
      <c r="QJ65" s="53"/>
      <c r="QK65" s="53"/>
      <c r="QL65" s="53"/>
      <c r="QM65" s="53"/>
      <c r="QN65" s="53"/>
      <c r="QO65" s="53"/>
      <c r="QP65" s="53"/>
      <c r="QQ65" s="53"/>
      <c r="QR65" s="53"/>
      <c r="QS65" s="53"/>
      <c r="QT65" s="53"/>
      <c r="QU65" s="53"/>
      <c r="QV65" s="53"/>
      <c r="QW65" s="53"/>
      <c r="QX65" s="53"/>
      <c r="QY65" s="53"/>
      <c r="QZ65" s="53"/>
      <c r="RA65" s="53"/>
      <c r="RB65" s="53"/>
      <c r="RC65" s="53"/>
      <c r="RD65" s="53"/>
      <c r="RE65" s="53"/>
      <c r="RF65" s="53"/>
      <c r="RG65" s="53"/>
      <c r="RH65" s="53"/>
      <c r="RI65" s="53"/>
      <c r="RJ65" s="53"/>
      <c r="RK65" s="53"/>
      <c r="RL65" s="53"/>
      <c r="RM65" s="53"/>
      <c r="RN65" s="53"/>
      <c r="RO65" s="53"/>
      <c r="RP65" s="53"/>
      <c r="RQ65" s="53"/>
      <c r="RR65" s="53"/>
      <c r="RS65" s="53"/>
      <c r="RT65" s="53"/>
      <c r="RU65" s="53"/>
      <c r="RV65" s="53"/>
      <c r="RW65" s="53"/>
      <c r="RX65" s="53"/>
      <c r="RY65" s="53"/>
      <c r="RZ65" s="53"/>
      <c r="SA65" s="53"/>
      <c r="SB65" s="53"/>
      <c r="SC65" s="53"/>
      <c r="SD65" s="53"/>
      <c r="SE65" s="53"/>
      <c r="SF65" s="53"/>
      <c r="SG65" s="53"/>
      <c r="SH65" s="53"/>
      <c r="SI65" s="53"/>
      <c r="SJ65" s="53"/>
      <c r="SK65" s="53"/>
      <c r="SL65" s="53"/>
      <c r="SM65" s="53"/>
      <c r="SN65" s="53"/>
      <c r="SO65" s="53"/>
      <c r="SP65" s="53"/>
      <c r="SQ65" s="53"/>
      <c r="SR65" s="53"/>
      <c r="SS65" s="53"/>
      <c r="ST65" s="53"/>
      <c r="SU65" s="53"/>
      <c r="SV65" s="53"/>
      <c r="SW65" s="53"/>
      <c r="SX65" s="53"/>
      <c r="SY65" s="53"/>
      <c r="SZ65" s="53"/>
    </row>
    <row r="66" spans="6:520" x14ac:dyDescent="0.25">
      <c r="F66" s="52"/>
      <c r="G66" s="52"/>
      <c r="H66" s="52"/>
      <c r="I66" s="52"/>
      <c r="J66" s="52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45"/>
      <c r="AJ66" s="53"/>
      <c r="AK66" s="53"/>
      <c r="AL66" s="53"/>
      <c r="FW66" s="53"/>
      <c r="FX66" s="53"/>
      <c r="FY66" s="53"/>
      <c r="FZ66" s="53"/>
      <c r="GA66" s="53"/>
      <c r="GB66" s="53"/>
      <c r="GC66" s="53"/>
      <c r="GD66" s="53"/>
      <c r="GE66" s="53"/>
      <c r="GF66" s="53"/>
      <c r="GG66" s="53"/>
      <c r="GH66" s="53"/>
      <c r="GI66" s="53"/>
      <c r="GJ66" s="53"/>
      <c r="GK66" s="53"/>
      <c r="GL66" s="53"/>
      <c r="GM66" s="53"/>
      <c r="GN66" s="53"/>
      <c r="GO66" s="53"/>
      <c r="GP66" s="53"/>
      <c r="GQ66" s="53"/>
      <c r="GR66" s="53"/>
      <c r="GS66" s="53"/>
      <c r="GT66" s="53"/>
      <c r="GU66" s="53"/>
      <c r="GV66" s="53"/>
      <c r="GW66" s="53"/>
      <c r="GX66" s="53"/>
      <c r="GY66" s="53"/>
      <c r="GZ66" s="53"/>
      <c r="HA66" s="53"/>
      <c r="HB66" s="53"/>
      <c r="HC66" s="53"/>
      <c r="HD66" s="53"/>
      <c r="HE66" s="53"/>
      <c r="HF66" s="53"/>
      <c r="HG66" s="53"/>
      <c r="HH66" s="53"/>
      <c r="HI66" s="53"/>
      <c r="HJ66" s="53"/>
      <c r="HK66" s="53"/>
      <c r="HL66" s="53"/>
      <c r="HM66" s="53"/>
      <c r="HN66" s="53"/>
      <c r="HO66" s="53"/>
      <c r="HP66" s="53"/>
      <c r="HQ66" s="53"/>
      <c r="HR66" s="53"/>
      <c r="HS66" s="53"/>
      <c r="HT66" s="53"/>
      <c r="HU66" s="53"/>
      <c r="HV66" s="53"/>
      <c r="HW66" s="53"/>
      <c r="HX66" s="53"/>
      <c r="HY66" s="53"/>
      <c r="HZ66" s="53"/>
      <c r="IA66" s="53"/>
      <c r="IB66" s="53"/>
      <c r="IC66" s="53"/>
      <c r="ID66" s="53"/>
      <c r="IE66" s="53"/>
      <c r="IF66" s="53"/>
      <c r="IG66" s="53"/>
      <c r="IH66" s="53"/>
      <c r="II66" s="53"/>
      <c r="IJ66" s="53"/>
      <c r="IK66" s="53"/>
      <c r="IL66" s="53"/>
      <c r="IM66" s="53"/>
      <c r="IN66" s="53"/>
      <c r="IO66" s="53"/>
      <c r="IP66" s="53"/>
      <c r="IQ66" s="53"/>
      <c r="IR66" s="53"/>
      <c r="IS66" s="53"/>
      <c r="IT66" s="53"/>
      <c r="IU66" s="53"/>
      <c r="IV66" s="53"/>
      <c r="IW66" s="53"/>
      <c r="IX66" s="53"/>
      <c r="IY66" s="53"/>
      <c r="IZ66" s="53"/>
      <c r="JA66" s="53"/>
      <c r="JB66" s="53"/>
      <c r="JC66" s="53"/>
      <c r="JD66" s="53"/>
      <c r="JE66" s="53"/>
      <c r="JF66" s="53"/>
      <c r="JG66" s="53"/>
      <c r="JH66" s="53"/>
      <c r="JI66" s="53"/>
      <c r="JJ66" s="53"/>
      <c r="JK66" s="53"/>
      <c r="JL66" s="53"/>
      <c r="JM66" s="53"/>
      <c r="JN66" s="53"/>
      <c r="JO66" s="53"/>
      <c r="JP66" s="53"/>
      <c r="JQ66" s="53"/>
      <c r="JR66" s="53"/>
      <c r="JS66" s="53"/>
      <c r="JT66" s="53"/>
      <c r="JU66" s="53"/>
      <c r="JV66" s="53"/>
      <c r="JW66" s="53"/>
      <c r="JX66" s="53"/>
      <c r="JY66" s="53"/>
      <c r="JZ66" s="53"/>
      <c r="KA66" s="53"/>
      <c r="KB66" s="53"/>
      <c r="KC66" s="53"/>
      <c r="KD66" s="53"/>
      <c r="KE66" s="53"/>
      <c r="KF66" s="53"/>
      <c r="KG66" s="53"/>
      <c r="KH66" s="53"/>
      <c r="KI66" s="53"/>
      <c r="KJ66" s="53"/>
      <c r="KK66" s="53"/>
      <c r="KL66" s="53"/>
      <c r="KM66" s="53"/>
      <c r="KN66" s="53"/>
      <c r="KO66" s="53"/>
      <c r="KP66" s="53"/>
      <c r="KQ66" s="53"/>
      <c r="KR66" s="53"/>
      <c r="KS66" s="53"/>
      <c r="KT66" s="53"/>
      <c r="KU66" s="53"/>
      <c r="KV66" s="53"/>
      <c r="KW66" s="53"/>
      <c r="KX66" s="53"/>
      <c r="KY66" s="53"/>
      <c r="KZ66" s="53"/>
      <c r="LA66" s="53"/>
      <c r="LB66" s="53"/>
      <c r="LC66" s="53"/>
      <c r="LD66" s="53"/>
      <c r="LE66" s="53"/>
      <c r="LF66" s="53"/>
      <c r="LG66" s="53"/>
      <c r="LH66" s="53"/>
      <c r="LI66" s="53"/>
      <c r="LJ66" s="53"/>
      <c r="LK66" s="53"/>
      <c r="LL66" s="53"/>
      <c r="LM66" s="53"/>
      <c r="LN66" s="53"/>
      <c r="LO66" s="53"/>
      <c r="LP66" s="53"/>
      <c r="LQ66" s="53"/>
      <c r="LR66" s="53"/>
      <c r="LS66" s="53"/>
      <c r="LT66" s="53"/>
      <c r="LU66" s="53"/>
      <c r="LV66" s="53"/>
      <c r="LW66" s="53"/>
      <c r="LX66" s="53"/>
      <c r="LY66" s="53"/>
      <c r="LZ66" s="53"/>
      <c r="MA66" s="53"/>
      <c r="MB66" s="53"/>
      <c r="MC66" s="53"/>
      <c r="MD66" s="53"/>
      <c r="ME66" s="53"/>
      <c r="MF66" s="53"/>
      <c r="MG66" s="53"/>
      <c r="MH66" s="53"/>
      <c r="MI66" s="53"/>
      <c r="MJ66" s="53"/>
      <c r="MK66" s="53"/>
      <c r="ML66" s="53"/>
      <c r="MM66" s="53"/>
      <c r="MN66" s="53"/>
      <c r="MO66" s="53"/>
      <c r="MP66" s="53"/>
      <c r="MQ66" s="53"/>
      <c r="MR66" s="53"/>
      <c r="MS66" s="53"/>
      <c r="MT66" s="53"/>
      <c r="MU66" s="53"/>
      <c r="MV66" s="53"/>
      <c r="MW66" s="53"/>
      <c r="MX66" s="53"/>
      <c r="MY66" s="53"/>
      <c r="MZ66" s="53"/>
      <c r="NA66" s="53"/>
      <c r="NB66" s="53"/>
      <c r="NC66" s="53"/>
      <c r="ND66" s="53"/>
      <c r="NE66" s="53"/>
      <c r="NF66" s="53"/>
      <c r="NG66" s="53"/>
      <c r="NH66" s="53"/>
      <c r="NI66" s="53"/>
      <c r="NJ66" s="53"/>
      <c r="NK66" s="53"/>
      <c r="NL66" s="53"/>
      <c r="NM66" s="53"/>
      <c r="NN66" s="53"/>
      <c r="NO66" s="53"/>
      <c r="NP66" s="53"/>
      <c r="NQ66" s="53"/>
      <c r="NR66" s="53"/>
      <c r="NS66" s="53"/>
      <c r="NT66" s="53"/>
      <c r="NU66" s="53"/>
      <c r="NV66" s="53"/>
      <c r="NW66" s="53"/>
      <c r="NX66" s="53"/>
      <c r="NY66" s="53"/>
      <c r="NZ66" s="53"/>
      <c r="OA66" s="53"/>
      <c r="OB66" s="53"/>
      <c r="OC66" s="53"/>
      <c r="OD66" s="53"/>
      <c r="OE66" s="53"/>
      <c r="OF66" s="53"/>
      <c r="OG66" s="53"/>
      <c r="OH66" s="53"/>
      <c r="OI66" s="53"/>
      <c r="OJ66" s="53"/>
      <c r="OK66" s="53"/>
      <c r="OL66" s="53"/>
      <c r="OM66" s="53"/>
      <c r="ON66" s="53"/>
      <c r="OO66" s="53"/>
      <c r="OP66" s="53"/>
      <c r="OQ66" s="53"/>
      <c r="OR66" s="53"/>
      <c r="OS66" s="53"/>
      <c r="OT66" s="53"/>
      <c r="OU66" s="53"/>
      <c r="OV66" s="53"/>
      <c r="OW66" s="53"/>
      <c r="OX66" s="53"/>
      <c r="OY66" s="53"/>
      <c r="OZ66" s="53"/>
      <c r="PA66" s="53"/>
      <c r="PB66" s="53"/>
      <c r="PC66" s="53"/>
      <c r="PD66" s="53"/>
      <c r="PE66" s="53"/>
      <c r="PF66" s="53"/>
      <c r="PG66" s="53"/>
      <c r="PH66" s="53"/>
      <c r="PI66" s="53"/>
      <c r="PJ66" s="53"/>
      <c r="PK66" s="53"/>
      <c r="PL66" s="53"/>
      <c r="PM66" s="53"/>
      <c r="PN66" s="53"/>
      <c r="PO66" s="53"/>
      <c r="PP66" s="53"/>
      <c r="PQ66" s="53"/>
      <c r="PR66" s="53"/>
      <c r="PS66" s="53"/>
      <c r="PT66" s="53"/>
      <c r="PU66" s="53"/>
      <c r="PV66" s="53"/>
      <c r="PW66" s="53"/>
      <c r="PX66" s="53"/>
      <c r="PY66" s="53"/>
      <c r="PZ66" s="53"/>
      <c r="QA66" s="53"/>
      <c r="QB66" s="53"/>
      <c r="QC66" s="53"/>
      <c r="QD66" s="53"/>
      <c r="QE66" s="53"/>
      <c r="QF66" s="53"/>
      <c r="QG66" s="53"/>
      <c r="QH66" s="53"/>
      <c r="QI66" s="53"/>
      <c r="QJ66" s="53"/>
      <c r="QK66" s="53"/>
      <c r="QL66" s="53"/>
      <c r="QM66" s="53"/>
      <c r="QN66" s="53"/>
      <c r="QO66" s="53"/>
      <c r="QP66" s="53"/>
      <c r="QQ66" s="53"/>
      <c r="QR66" s="53"/>
      <c r="QS66" s="53"/>
      <c r="QT66" s="53"/>
      <c r="QU66" s="53"/>
      <c r="QV66" s="53"/>
      <c r="QW66" s="53"/>
      <c r="QX66" s="53"/>
      <c r="QY66" s="53"/>
      <c r="QZ66" s="53"/>
      <c r="RA66" s="53"/>
      <c r="RB66" s="53"/>
      <c r="RC66" s="53"/>
      <c r="RD66" s="53"/>
      <c r="RE66" s="53"/>
      <c r="RF66" s="53"/>
      <c r="RG66" s="53"/>
      <c r="RH66" s="53"/>
      <c r="RI66" s="53"/>
      <c r="RJ66" s="53"/>
      <c r="RK66" s="53"/>
      <c r="RL66" s="53"/>
      <c r="RM66" s="53"/>
      <c r="RN66" s="53"/>
      <c r="RO66" s="53"/>
      <c r="RP66" s="53"/>
      <c r="RQ66" s="53"/>
      <c r="RR66" s="53"/>
      <c r="RS66" s="53"/>
      <c r="RT66" s="53"/>
      <c r="RU66" s="53"/>
      <c r="RV66" s="53"/>
      <c r="RW66" s="53"/>
      <c r="RX66" s="53"/>
      <c r="RY66" s="53"/>
      <c r="RZ66" s="53"/>
      <c r="SA66" s="53"/>
      <c r="SB66" s="53"/>
      <c r="SC66" s="53"/>
      <c r="SD66" s="53"/>
      <c r="SE66" s="53"/>
      <c r="SF66" s="53"/>
      <c r="SG66" s="53"/>
      <c r="SH66" s="53"/>
      <c r="SI66" s="53"/>
      <c r="SJ66" s="53"/>
      <c r="SK66" s="53"/>
      <c r="SL66" s="53"/>
      <c r="SM66" s="53"/>
      <c r="SN66" s="53"/>
      <c r="SO66" s="53"/>
      <c r="SP66" s="53"/>
      <c r="SQ66" s="53"/>
      <c r="SR66" s="53"/>
      <c r="SS66" s="53"/>
      <c r="ST66" s="53"/>
      <c r="SU66" s="53"/>
      <c r="SV66" s="53"/>
      <c r="SW66" s="53"/>
      <c r="SX66" s="53"/>
      <c r="SY66" s="53"/>
      <c r="SZ66" s="53"/>
    </row>
    <row r="67" spans="6:520" x14ac:dyDescent="0.25">
      <c r="F67" s="52"/>
      <c r="G67" s="52"/>
      <c r="H67" s="52"/>
      <c r="I67" s="52"/>
      <c r="J67" s="52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45"/>
      <c r="AJ67" s="53"/>
      <c r="AK67" s="53"/>
      <c r="AL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  <c r="GR67" s="53"/>
      <c r="GS67" s="53"/>
      <c r="GT67" s="53"/>
      <c r="GU67" s="53"/>
      <c r="GV67" s="53"/>
      <c r="GW67" s="53"/>
      <c r="GX67" s="53"/>
      <c r="GY67" s="53"/>
      <c r="GZ67" s="53"/>
      <c r="HA67" s="53"/>
      <c r="HB67" s="53"/>
      <c r="HC67" s="53"/>
      <c r="HD67" s="53"/>
      <c r="HE67" s="53"/>
      <c r="HF67" s="53"/>
      <c r="HG67" s="53"/>
      <c r="HH67" s="53"/>
      <c r="HI67" s="53"/>
      <c r="HJ67" s="53"/>
      <c r="HK67" s="53"/>
      <c r="HL67" s="53"/>
      <c r="HM67" s="53"/>
      <c r="HN67" s="53"/>
      <c r="HO67" s="53"/>
      <c r="HP67" s="53"/>
      <c r="HQ67" s="53"/>
      <c r="HR67" s="53"/>
      <c r="HS67" s="53"/>
      <c r="HT67" s="53"/>
      <c r="HU67" s="53"/>
      <c r="HV67" s="53"/>
      <c r="HW67" s="53"/>
      <c r="HX67" s="53"/>
      <c r="HY67" s="53"/>
      <c r="HZ67" s="53"/>
      <c r="IA67" s="53"/>
      <c r="IB67" s="53"/>
      <c r="IC67" s="53"/>
      <c r="ID67" s="53"/>
      <c r="IE67" s="53"/>
      <c r="IF67" s="53"/>
      <c r="IG67" s="53"/>
      <c r="IH67" s="53"/>
      <c r="II67" s="53"/>
      <c r="IJ67" s="53"/>
      <c r="IK67" s="53"/>
      <c r="IL67" s="53"/>
      <c r="IM67" s="53"/>
      <c r="IN67" s="53"/>
      <c r="IO67" s="53"/>
      <c r="IP67" s="53"/>
      <c r="IQ67" s="53"/>
      <c r="IR67" s="53"/>
      <c r="IS67" s="53"/>
      <c r="IT67" s="53"/>
      <c r="IU67" s="53"/>
      <c r="IV67" s="53"/>
      <c r="IW67" s="53"/>
      <c r="IX67" s="53"/>
      <c r="IY67" s="53"/>
      <c r="IZ67" s="53"/>
      <c r="JA67" s="53"/>
      <c r="JB67" s="53"/>
      <c r="JC67" s="53"/>
      <c r="JD67" s="53"/>
      <c r="JE67" s="53"/>
      <c r="JF67" s="53"/>
      <c r="JG67" s="53"/>
      <c r="JH67" s="53"/>
      <c r="JI67" s="53"/>
      <c r="JJ67" s="53"/>
      <c r="JK67" s="53"/>
      <c r="JL67" s="53"/>
      <c r="JM67" s="53"/>
      <c r="JN67" s="53"/>
      <c r="JO67" s="53"/>
      <c r="JP67" s="53"/>
      <c r="JQ67" s="53"/>
      <c r="JR67" s="53"/>
      <c r="JS67" s="53"/>
      <c r="JT67" s="53"/>
      <c r="JU67" s="53"/>
      <c r="JV67" s="53"/>
      <c r="JW67" s="53"/>
      <c r="JX67" s="53"/>
      <c r="JY67" s="53"/>
      <c r="JZ67" s="53"/>
      <c r="KA67" s="53"/>
      <c r="KB67" s="53"/>
      <c r="KC67" s="53"/>
      <c r="KD67" s="53"/>
      <c r="KE67" s="53"/>
      <c r="KF67" s="53"/>
      <c r="KG67" s="53"/>
      <c r="KH67" s="53"/>
      <c r="KI67" s="53"/>
      <c r="KJ67" s="53"/>
      <c r="KK67" s="53"/>
      <c r="KL67" s="53"/>
      <c r="KM67" s="53"/>
      <c r="KN67" s="53"/>
      <c r="KO67" s="53"/>
      <c r="KP67" s="53"/>
      <c r="KQ67" s="53"/>
      <c r="KR67" s="53"/>
      <c r="KS67" s="53"/>
      <c r="KT67" s="53"/>
      <c r="KU67" s="53"/>
      <c r="KV67" s="53"/>
      <c r="KW67" s="53"/>
      <c r="KX67" s="53"/>
      <c r="KY67" s="53"/>
      <c r="KZ67" s="53"/>
      <c r="LA67" s="53"/>
      <c r="LB67" s="53"/>
      <c r="LC67" s="53"/>
      <c r="LD67" s="53"/>
      <c r="LE67" s="53"/>
      <c r="LF67" s="53"/>
      <c r="LG67" s="53"/>
      <c r="LH67" s="53"/>
      <c r="LI67" s="53"/>
      <c r="LJ67" s="53"/>
      <c r="LK67" s="53"/>
      <c r="LL67" s="53"/>
      <c r="LM67" s="53"/>
      <c r="LN67" s="53"/>
      <c r="LO67" s="53"/>
      <c r="LP67" s="53"/>
      <c r="LQ67" s="53"/>
      <c r="LR67" s="53"/>
      <c r="LS67" s="53"/>
      <c r="LT67" s="53"/>
      <c r="LU67" s="53"/>
      <c r="LV67" s="53"/>
      <c r="LW67" s="53"/>
      <c r="LX67" s="53"/>
      <c r="LY67" s="53"/>
      <c r="LZ67" s="53"/>
      <c r="MA67" s="53"/>
      <c r="MB67" s="53"/>
      <c r="MC67" s="53"/>
      <c r="MD67" s="53"/>
      <c r="ME67" s="53"/>
      <c r="MF67" s="53"/>
      <c r="MG67" s="53"/>
      <c r="MH67" s="53"/>
      <c r="MI67" s="53"/>
      <c r="MJ67" s="53"/>
      <c r="MK67" s="53"/>
      <c r="ML67" s="53"/>
      <c r="MM67" s="53"/>
      <c r="MN67" s="53"/>
      <c r="MO67" s="53"/>
      <c r="MP67" s="53"/>
      <c r="MQ67" s="53"/>
      <c r="MR67" s="53"/>
      <c r="MS67" s="53"/>
      <c r="MT67" s="53"/>
      <c r="MU67" s="53"/>
      <c r="MV67" s="53"/>
      <c r="MW67" s="53"/>
      <c r="MX67" s="53"/>
      <c r="MY67" s="53"/>
      <c r="MZ67" s="53"/>
      <c r="NA67" s="53"/>
      <c r="NB67" s="53"/>
      <c r="NC67" s="53"/>
      <c r="ND67" s="53"/>
      <c r="NE67" s="53"/>
      <c r="NF67" s="53"/>
      <c r="NG67" s="53"/>
      <c r="NH67" s="53"/>
      <c r="NI67" s="53"/>
      <c r="NJ67" s="53"/>
      <c r="NK67" s="53"/>
      <c r="NL67" s="53"/>
      <c r="NM67" s="53"/>
      <c r="NN67" s="53"/>
      <c r="NO67" s="53"/>
      <c r="NP67" s="53"/>
      <c r="NQ67" s="53"/>
      <c r="NR67" s="53"/>
      <c r="NS67" s="53"/>
      <c r="NT67" s="53"/>
      <c r="NU67" s="53"/>
      <c r="NV67" s="53"/>
      <c r="NW67" s="53"/>
      <c r="NX67" s="53"/>
      <c r="NY67" s="53"/>
      <c r="NZ67" s="53"/>
      <c r="OA67" s="53"/>
      <c r="OB67" s="53"/>
      <c r="OC67" s="53"/>
      <c r="OD67" s="53"/>
      <c r="OE67" s="53"/>
      <c r="OF67" s="53"/>
      <c r="OG67" s="53"/>
      <c r="OH67" s="53"/>
      <c r="OI67" s="53"/>
      <c r="OJ67" s="53"/>
      <c r="OK67" s="53"/>
      <c r="OL67" s="53"/>
      <c r="OM67" s="53"/>
      <c r="ON67" s="53"/>
      <c r="OO67" s="53"/>
      <c r="OP67" s="53"/>
      <c r="OQ67" s="53"/>
      <c r="OR67" s="53"/>
      <c r="OS67" s="53"/>
      <c r="OT67" s="53"/>
      <c r="OU67" s="53"/>
      <c r="OV67" s="53"/>
      <c r="OW67" s="53"/>
      <c r="OX67" s="53"/>
      <c r="OY67" s="53"/>
      <c r="OZ67" s="53"/>
      <c r="PA67" s="53"/>
      <c r="PB67" s="53"/>
      <c r="PC67" s="53"/>
      <c r="PD67" s="53"/>
      <c r="PE67" s="53"/>
      <c r="PF67" s="53"/>
      <c r="PG67" s="53"/>
      <c r="PH67" s="53"/>
      <c r="PI67" s="53"/>
      <c r="PJ67" s="53"/>
      <c r="PK67" s="53"/>
      <c r="PL67" s="53"/>
      <c r="PM67" s="53"/>
      <c r="PN67" s="53"/>
      <c r="PO67" s="53"/>
      <c r="PP67" s="53"/>
      <c r="PQ67" s="53"/>
      <c r="PR67" s="53"/>
      <c r="PS67" s="53"/>
      <c r="PT67" s="53"/>
      <c r="PU67" s="53"/>
      <c r="PV67" s="53"/>
      <c r="PW67" s="53"/>
      <c r="PX67" s="53"/>
      <c r="PY67" s="53"/>
      <c r="PZ67" s="53"/>
      <c r="QA67" s="53"/>
      <c r="QB67" s="53"/>
      <c r="QC67" s="53"/>
      <c r="QD67" s="53"/>
      <c r="QE67" s="53"/>
      <c r="QF67" s="53"/>
      <c r="QG67" s="53"/>
      <c r="QH67" s="53"/>
      <c r="QI67" s="53"/>
      <c r="QJ67" s="53"/>
      <c r="QK67" s="53"/>
      <c r="QL67" s="53"/>
      <c r="QM67" s="53"/>
      <c r="QN67" s="53"/>
      <c r="QO67" s="53"/>
      <c r="QP67" s="53"/>
      <c r="QQ67" s="53"/>
      <c r="QR67" s="53"/>
      <c r="QS67" s="53"/>
      <c r="QT67" s="53"/>
      <c r="QU67" s="53"/>
      <c r="QV67" s="53"/>
      <c r="QW67" s="53"/>
      <c r="QX67" s="53"/>
      <c r="QY67" s="53"/>
      <c r="QZ67" s="53"/>
      <c r="RA67" s="53"/>
      <c r="RB67" s="53"/>
      <c r="RC67" s="53"/>
      <c r="RD67" s="53"/>
      <c r="RE67" s="53"/>
      <c r="RF67" s="53"/>
      <c r="RG67" s="53"/>
      <c r="RH67" s="53"/>
      <c r="RI67" s="53"/>
      <c r="RJ67" s="53"/>
      <c r="RK67" s="53"/>
      <c r="RL67" s="53"/>
      <c r="RM67" s="53"/>
      <c r="RN67" s="53"/>
      <c r="RO67" s="53"/>
      <c r="RP67" s="53"/>
      <c r="RQ67" s="53"/>
      <c r="RR67" s="53"/>
      <c r="RS67" s="53"/>
      <c r="RT67" s="53"/>
      <c r="RU67" s="53"/>
      <c r="RV67" s="53"/>
      <c r="RW67" s="53"/>
      <c r="RX67" s="53"/>
      <c r="RY67" s="53"/>
      <c r="RZ67" s="53"/>
      <c r="SA67" s="53"/>
      <c r="SB67" s="53"/>
      <c r="SC67" s="53"/>
      <c r="SD67" s="53"/>
      <c r="SE67" s="53"/>
      <c r="SF67" s="53"/>
      <c r="SG67" s="53"/>
      <c r="SH67" s="53"/>
      <c r="SI67" s="53"/>
      <c r="SJ67" s="53"/>
      <c r="SK67" s="53"/>
      <c r="SL67" s="53"/>
      <c r="SM67" s="53"/>
      <c r="SN67" s="53"/>
      <c r="SO67" s="53"/>
      <c r="SP67" s="53"/>
      <c r="SQ67" s="53"/>
      <c r="SR67" s="53"/>
      <c r="SS67" s="53"/>
      <c r="ST67" s="53"/>
      <c r="SU67" s="53"/>
      <c r="SV67" s="53"/>
      <c r="SW67" s="53"/>
      <c r="SX67" s="53"/>
      <c r="SY67" s="53"/>
      <c r="SZ67" s="53"/>
    </row>
    <row r="68" spans="6:520" x14ac:dyDescent="0.25">
      <c r="F68" s="52"/>
      <c r="G68" s="52"/>
      <c r="H68" s="52"/>
      <c r="I68" s="52"/>
      <c r="J68" s="52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45"/>
      <c r="AJ68" s="53"/>
      <c r="AK68" s="53"/>
      <c r="AL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  <c r="GK68" s="53"/>
      <c r="GL68" s="53"/>
      <c r="GM68" s="53"/>
      <c r="GN68" s="53"/>
      <c r="GO68" s="53"/>
      <c r="GP68" s="53"/>
      <c r="GQ68" s="53"/>
      <c r="GR68" s="53"/>
      <c r="GS68" s="53"/>
      <c r="GT68" s="53"/>
      <c r="GU68" s="53"/>
      <c r="GV68" s="53"/>
      <c r="GW68" s="53"/>
      <c r="GX68" s="53"/>
      <c r="GY68" s="53"/>
      <c r="GZ68" s="53"/>
      <c r="HA68" s="53"/>
      <c r="HB68" s="53"/>
      <c r="HC68" s="53"/>
      <c r="HD68" s="53"/>
      <c r="HE68" s="53"/>
      <c r="HF68" s="53"/>
      <c r="HG68" s="53"/>
      <c r="HH68" s="53"/>
      <c r="HI68" s="53"/>
      <c r="HJ68" s="53"/>
      <c r="HK68" s="53"/>
      <c r="HL68" s="53"/>
      <c r="HM68" s="53"/>
      <c r="HN68" s="53"/>
      <c r="HO68" s="53"/>
      <c r="HP68" s="53"/>
      <c r="HQ68" s="53"/>
      <c r="HR68" s="53"/>
      <c r="HS68" s="53"/>
      <c r="HT68" s="53"/>
      <c r="HU68" s="53"/>
      <c r="HV68" s="53"/>
      <c r="HW68" s="53"/>
      <c r="HX68" s="53"/>
      <c r="HY68" s="53"/>
      <c r="HZ68" s="53"/>
      <c r="IA68" s="53"/>
      <c r="IB68" s="53"/>
      <c r="IC68" s="53"/>
      <c r="ID68" s="53"/>
      <c r="IE68" s="53"/>
      <c r="IF68" s="53"/>
      <c r="IG68" s="53"/>
      <c r="IH68" s="53"/>
      <c r="II68" s="53"/>
      <c r="IJ68" s="53"/>
      <c r="IK68" s="53"/>
      <c r="IL68" s="53"/>
      <c r="IM68" s="53"/>
      <c r="IN68" s="53"/>
      <c r="IO68" s="53"/>
      <c r="IP68" s="53"/>
      <c r="IQ68" s="53"/>
      <c r="IR68" s="53"/>
      <c r="IS68" s="53"/>
      <c r="IT68" s="53"/>
      <c r="IU68" s="53"/>
      <c r="IV68" s="53"/>
      <c r="IW68" s="53"/>
      <c r="IX68" s="53"/>
      <c r="IY68" s="53"/>
      <c r="IZ68" s="53"/>
      <c r="JA68" s="53"/>
      <c r="JB68" s="53"/>
      <c r="JC68" s="53"/>
      <c r="JD68" s="53"/>
      <c r="JE68" s="53"/>
      <c r="JF68" s="53"/>
      <c r="JG68" s="53"/>
      <c r="JH68" s="53"/>
      <c r="JI68" s="53"/>
      <c r="JJ68" s="53"/>
      <c r="JK68" s="53"/>
      <c r="JL68" s="53"/>
      <c r="JM68" s="53"/>
      <c r="JN68" s="53"/>
      <c r="JO68" s="53"/>
      <c r="JP68" s="53"/>
      <c r="JQ68" s="53"/>
      <c r="JR68" s="53"/>
      <c r="JS68" s="53"/>
      <c r="JT68" s="53"/>
      <c r="JU68" s="53"/>
      <c r="JV68" s="53"/>
      <c r="JW68" s="53"/>
      <c r="JX68" s="53"/>
      <c r="JY68" s="53"/>
      <c r="JZ68" s="53"/>
      <c r="KA68" s="53"/>
      <c r="KB68" s="53"/>
      <c r="KC68" s="53"/>
      <c r="KD68" s="53"/>
      <c r="KE68" s="53"/>
      <c r="KF68" s="53"/>
      <c r="KG68" s="53"/>
      <c r="KH68" s="53"/>
      <c r="KI68" s="53"/>
      <c r="KJ68" s="53"/>
      <c r="KK68" s="53"/>
      <c r="KL68" s="53"/>
      <c r="KM68" s="53"/>
      <c r="KN68" s="53"/>
      <c r="KO68" s="53"/>
      <c r="KP68" s="53"/>
      <c r="KQ68" s="53"/>
      <c r="KR68" s="53"/>
      <c r="KS68" s="53"/>
      <c r="KT68" s="53"/>
      <c r="KU68" s="53"/>
      <c r="KV68" s="53"/>
      <c r="KW68" s="53"/>
      <c r="KX68" s="53"/>
      <c r="KY68" s="53"/>
      <c r="KZ68" s="53"/>
      <c r="LA68" s="53"/>
      <c r="LB68" s="53"/>
      <c r="LC68" s="53"/>
      <c r="LD68" s="53"/>
      <c r="LE68" s="53"/>
      <c r="LF68" s="53"/>
      <c r="LG68" s="53"/>
      <c r="LH68" s="53"/>
      <c r="LI68" s="53"/>
      <c r="LJ68" s="53"/>
      <c r="LK68" s="53"/>
      <c r="LL68" s="53"/>
      <c r="LM68" s="53"/>
      <c r="LN68" s="53"/>
      <c r="LO68" s="53"/>
      <c r="LP68" s="53"/>
      <c r="LQ68" s="53"/>
      <c r="LR68" s="53"/>
      <c r="LS68" s="53"/>
      <c r="LT68" s="53"/>
      <c r="LU68" s="53"/>
      <c r="LV68" s="53"/>
      <c r="LW68" s="53"/>
      <c r="LX68" s="53"/>
      <c r="LY68" s="53"/>
      <c r="LZ68" s="53"/>
      <c r="MA68" s="53"/>
      <c r="MB68" s="53"/>
      <c r="MC68" s="53"/>
      <c r="MD68" s="53"/>
      <c r="ME68" s="53"/>
      <c r="MF68" s="53"/>
      <c r="MG68" s="53"/>
      <c r="MH68" s="53"/>
      <c r="MI68" s="53"/>
      <c r="MJ68" s="53"/>
      <c r="MK68" s="53"/>
      <c r="ML68" s="53"/>
      <c r="MM68" s="53"/>
      <c r="MN68" s="53"/>
      <c r="MO68" s="53"/>
      <c r="MP68" s="53"/>
      <c r="MQ68" s="53"/>
      <c r="MR68" s="53"/>
      <c r="MS68" s="53"/>
      <c r="MT68" s="53"/>
      <c r="MU68" s="53"/>
      <c r="MV68" s="53"/>
      <c r="MW68" s="53"/>
      <c r="MX68" s="53"/>
      <c r="MY68" s="53"/>
      <c r="MZ68" s="53"/>
      <c r="NA68" s="53"/>
      <c r="NB68" s="53"/>
      <c r="NC68" s="53"/>
      <c r="ND68" s="53"/>
      <c r="NE68" s="53"/>
      <c r="NF68" s="53"/>
      <c r="NG68" s="53"/>
      <c r="NH68" s="53"/>
      <c r="NI68" s="53"/>
      <c r="NJ68" s="53"/>
      <c r="NK68" s="53"/>
      <c r="NL68" s="53"/>
      <c r="NM68" s="53"/>
      <c r="NN68" s="53"/>
      <c r="NO68" s="53"/>
      <c r="NP68" s="53"/>
      <c r="NQ68" s="53"/>
      <c r="NR68" s="53"/>
      <c r="NS68" s="53"/>
      <c r="NT68" s="53"/>
      <c r="NU68" s="53"/>
      <c r="NV68" s="53"/>
      <c r="NW68" s="53"/>
      <c r="NX68" s="53"/>
      <c r="NY68" s="53"/>
      <c r="NZ68" s="53"/>
      <c r="OA68" s="53"/>
      <c r="OB68" s="53"/>
      <c r="OC68" s="53"/>
      <c r="OD68" s="53"/>
      <c r="OE68" s="53"/>
      <c r="OF68" s="53"/>
      <c r="OG68" s="53"/>
      <c r="OH68" s="53"/>
      <c r="OI68" s="53"/>
      <c r="OJ68" s="53"/>
      <c r="OK68" s="53"/>
      <c r="OL68" s="53"/>
      <c r="OM68" s="53"/>
      <c r="ON68" s="53"/>
      <c r="OO68" s="53"/>
      <c r="OP68" s="53"/>
      <c r="OQ68" s="53"/>
      <c r="OR68" s="53"/>
      <c r="OS68" s="53"/>
      <c r="OT68" s="53"/>
      <c r="OU68" s="53"/>
      <c r="OV68" s="53"/>
      <c r="OW68" s="53"/>
      <c r="OX68" s="53"/>
      <c r="OY68" s="53"/>
      <c r="OZ68" s="53"/>
      <c r="PA68" s="53"/>
      <c r="PB68" s="53"/>
      <c r="PC68" s="53"/>
      <c r="PD68" s="53"/>
      <c r="PE68" s="53"/>
      <c r="PF68" s="53"/>
      <c r="PG68" s="53"/>
      <c r="PH68" s="53"/>
      <c r="PI68" s="53"/>
      <c r="PJ68" s="53"/>
      <c r="PK68" s="53"/>
      <c r="PL68" s="53"/>
      <c r="PM68" s="53"/>
      <c r="PN68" s="53"/>
      <c r="PO68" s="53"/>
      <c r="PP68" s="53"/>
      <c r="PQ68" s="53"/>
      <c r="PR68" s="53"/>
      <c r="PS68" s="53"/>
      <c r="PT68" s="53"/>
      <c r="PU68" s="53"/>
      <c r="PV68" s="53"/>
      <c r="PW68" s="53"/>
      <c r="PX68" s="53"/>
      <c r="PY68" s="53"/>
      <c r="PZ68" s="53"/>
      <c r="QA68" s="53"/>
      <c r="QB68" s="53"/>
      <c r="QC68" s="53"/>
      <c r="QD68" s="53"/>
      <c r="QE68" s="53"/>
      <c r="QF68" s="53"/>
      <c r="QG68" s="53"/>
      <c r="QH68" s="53"/>
      <c r="QI68" s="53"/>
      <c r="QJ68" s="53"/>
      <c r="QK68" s="53"/>
      <c r="QL68" s="53"/>
      <c r="QM68" s="53"/>
      <c r="QN68" s="53"/>
      <c r="QO68" s="53"/>
      <c r="QP68" s="53"/>
      <c r="QQ68" s="53"/>
      <c r="QR68" s="53"/>
      <c r="QS68" s="53"/>
      <c r="QT68" s="53"/>
      <c r="QU68" s="53"/>
      <c r="QV68" s="53"/>
      <c r="QW68" s="53"/>
      <c r="QX68" s="53"/>
      <c r="QY68" s="53"/>
      <c r="QZ68" s="53"/>
      <c r="RA68" s="53"/>
      <c r="RB68" s="53"/>
      <c r="RC68" s="53"/>
      <c r="RD68" s="53"/>
      <c r="RE68" s="53"/>
      <c r="RF68" s="53"/>
      <c r="RG68" s="53"/>
      <c r="RH68" s="53"/>
      <c r="RI68" s="53"/>
      <c r="RJ68" s="53"/>
      <c r="RK68" s="53"/>
      <c r="RL68" s="53"/>
      <c r="RM68" s="53"/>
      <c r="RN68" s="53"/>
      <c r="RO68" s="53"/>
      <c r="RP68" s="53"/>
      <c r="RQ68" s="53"/>
      <c r="RR68" s="53"/>
      <c r="RS68" s="53"/>
      <c r="RT68" s="53"/>
      <c r="RU68" s="53"/>
      <c r="RV68" s="53"/>
      <c r="RW68" s="53"/>
      <c r="RX68" s="53"/>
      <c r="RY68" s="53"/>
      <c r="RZ68" s="53"/>
      <c r="SA68" s="53"/>
      <c r="SB68" s="53"/>
      <c r="SC68" s="53"/>
      <c r="SD68" s="53"/>
      <c r="SE68" s="53"/>
      <c r="SF68" s="53"/>
      <c r="SG68" s="53"/>
      <c r="SH68" s="53"/>
      <c r="SI68" s="53"/>
      <c r="SJ68" s="53"/>
      <c r="SK68" s="53"/>
      <c r="SL68" s="53"/>
      <c r="SM68" s="53"/>
      <c r="SN68" s="53"/>
      <c r="SO68" s="53"/>
      <c r="SP68" s="53"/>
      <c r="SQ68" s="53"/>
      <c r="SR68" s="53"/>
      <c r="SS68" s="53"/>
      <c r="ST68" s="53"/>
      <c r="SU68" s="53"/>
      <c r="SV68" s="53"/>
      <c r="SW68" s="53"/>
      <c r="SX68" s="53"/>
      <c r="SY68" s="53"/>
      <c r="SZ68" s="53"/>
    </row>
    <row r="69" spans="6:520" x14ac:dyDescent="0.25">
      <c r="F69" s="52"/>
      <c r="G69" s="52"/>
      <c r="H69" s="52"/>
      <c r="I69" s="52"/>
      <c r="J69" s="52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45"/>
      <c r="AJ69" s="53"/>
      <c r="AK69" s="53"/>
      <c r="AL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53"/>
      <c r="HU69" s="53"/>
      <c r="HV69" s="53"/>
      <c r="HW69" s="53"/>
      <c r="HX69" s="53"/>
      <c r="HY69" s="53"/>
      <c r="HZ69" s="53"/>
      <c r="IA69" s="53"/>
      <c r="IB69" s="53"/>
      <c r="IC69" s="53"/>
      <c r="ID69" s="53"/>
      <c r="IE69" s="53"/>
      <c r="IF69" s="53"/>
      <c r="IG69" s="53"/>
      <c r="IH69" s="53"/>
      <c r="II69" s="53"/>
      <c r="IJ69" s="53"/>
      <c r="IK69" s="53"/>
      <c r="IL69" s="53"/>
      <c r="IM69" s="53"/>
      <c r="IN69" s="53"/>
      <c r="IO69" s="53"/>
      <c r="IP69" s="53"/>
      <c r="IQ69" s="53"/>
      <c r="IR69" s="53"/>
      <c r="IS69" s="53"/>
      <c r="IT69" s="53"/>
      <c r="IU69" s="53"/>
      <c r="IV69" s="53"/>
      <c r="IW69" s="53"/>
      <c r="IX69" s="53"/>
      <c r="IY69" s="53"/>
      <c r="IZ69" s="53"/>
      <c r="JA69" s="53"/>
      <c r="JB69" s="53"/>
      <c r="JC69" s="53"/>
      <c r="JD69" s="53"/>
      <c r="JE69" s="53"/>
      <c r="JF69" s="53"/>
      <c r="JG69" s="53"/>
      <c r="JH69" s="53"/>
      <c r="JI69" s="53"/>
      <c r="JJ69" s="53"/>
      <c r="JK69" s="53"/>
      <c r="JL69" s="53"/>
      <c r="JM69" s="53"/>
      <c r="JN69" s="53"/>
      <c r="JO69" s="53"/>
      <c r="JP69" s="53"/>
      <c r="JQ69" s="53"/>
      <c r="JR69" s="53"/>
      <c r="JS69" s="53"/>
      <c r="JT69" s="53"/>
      <c r="JU69" s="53"/>
      <c r="JV69" s="53"/>
      <c r="JW69" s="53"/>
      <c r="JX69" s="53"/>
      <c r="JY69" s="53"/>
      <c r="JZ69" s="53"/>
      <c r="KA69" s="53"/>
      <c r="KB69" s="53"/>
      <c r="KC69" s="53"/>
      <c r="KD69" s="53"/>
      <c r="KE69" s="53"/>
      <c r="KF69" s="53"/>
      <c r="KG69" s="53"/>
      <c r="KH69" s="53"/>
      <c r="KI69" s="53"/>
      <c r="KJ69" s="53"/>
      <c r="KK69" s="53"/>
      <c r="KL69" s="53"/>
      <c r="KM69" s="53"/>
      <c r="KN69" s="53"/>
      <c r="KO69" s="53"/>
      <c r="KP69" s="53"/>
      <c r="KQ69" s="53"/>
      <c r="KR69" s="53"/>
      <c r="KS69" s="53"/>
      <c r="KT69" s="53"/>
      <c r="KU69" s="53"/>
      <c r="KV69" s="53"/>
      <c r="KW69" s="53"/>
      <c r="KX69" s="53"/>
      <c r="KY69" s="53"/>
      <c r="KZ69" s="53"/>
      <c r="LA69" s="53"/>
      <c r="LB69" s="53"/>
      <c r="LC69" s="53"/>
      <c r="LD69" s="53"/>
      <c r="LE69" s="53"/>
      <c r="LF69" s="53"/>
      <c r="LG69" s="53"/>
      <c r="LH69" s="53"/>
      <c r="LI69" s="53"/>
      <c r="LJ69" s="53"/>
      <c r="LK69" s="53"/>
      <c r="LL69" s="53"/>
      <c r="LM69" s="53"/>
      <c r="LN69" s="53"/>
      <c r="LO69" s="53"/>
      <c r="LP69" s="53"/>
      <c r="LQ69" s="53"/>
      <c r="LR69" s="53"/>
      <c r="LS69" s="53"/>
      <c r="LT69" s="53"/>
      <c r="LU69" s="53"/>
      <c r="LV69" s="53"/>
      <c r="LW69" s="53"/>
      <c r="LX69" s="53"/>
      <c r="LY69" s="53"/>
      <c r="LZ69" s="53"/>
      <c r="MA69" s="53"/>
      <c r="MB69" s="53"/>
      <c r="MC69" s="53"/>
      <c r="MD69" s="53"/>
      <c r="ME69" s="53"/>
      <c r="MF69" s="53"/>
      <c r="MG69" s="53"/>
      <c r="MH69" s="53"/>
      <c r="MI69" s="53"/>
      <c r="MJ69" s="53"/>
      <c r="MK69" s="53"/>
      <c r="ML69" s="53"/>
      <c r="MM69" s="53"/>
      <c r="MN69" s="53"/>
      <c r="MO69" s="53"/>
      <c r="MP69" s="53"/>
      <c r="MQ69" s="53"/>
      <c r="MR69" s="53"/>
      <c r="MS69" s="53"/>
      <c r="MT69" s="53"/>
      <c r="MU69" s="53"/>
      <c r="MV69" s="53"/>
      <c r="MW69" s="53"/>
      <c r="MX69" s="53"/>
      <c r="MY69" s="53"/>
      <c r="MZ69" s="53"/>
      <c r="NA69" s="53"/>
      <c r="NB69" s="53"/>
      <c r="NC69" s="53"/>
      <c r="ND69" s="53"/>
      <c r="NE69" s="53"/>
      <c r="NF69" s="53"/>
      <c r="NG69" s="53"/>
      <c r="NH69" s="53"/>
      <c r="NI69" s="53"/>
      <c r="NJ69" s="53"/>
      <c r="NK69" s="53"/>
      <c r="NL69" s="53"/>
      <c r="NM69" s="53"/>
      <c r="NN69" s="53"/>
      <c r="NO69" s="53"/>
      <c r="NP69" s="53"/>
      <c r="NQ69" s="53"/>
      <c r="NR69" s="53"/>
      <c r="NS69" s="53"/>
      <c r="NT69" s="53"/>
      <c r="NU69" s="53"/>
      <c r="NV69" s="53"/>
      <c r="NW69" s="53"/>
      <c r="NX69" s="53"/>
      <c r="NY69" s="53"/>
      <c r="NZ69" s="53"/>
      <c r="OA69" s="53"/>
      <c r="OB69" s="53"/>
      <c r="OC69" s="53"/>
      <c r="OD69" s="53"/>
      <c r="OE69" s="53"/>
      <c r="OF69" s="53"/>
      <c r="OG69" s="53"/>
      <c r="OH69" s="53"/>
      <c r="OI69" s="53"/>
      <c r="OJ69" s="53"/>
      <c r="OK69" s="53"/>
      <c r="OL69" s="53"/>
      <c r="OM69" s="53"/>
      <c r="ON69" s="53"/>
      <c r="OO69" s="53"/>
      <c r="OP69" s="53"/>
      <c r="OQ69" s="53"/>
      <c r="OR69" s="53"/>
      <c r="OS69" s="53"/>
      <c r="OT69" s="53"/>
      <c r="OU69" s="53"/>
      <c r="OV69" s="53"/>
      <c r="OW69" s="53"/>
      <c r="OX69" s="53"/>
      <c r="OY69" s="53"/>
      <c r="OZ69" s="53"/>
      <c r="PA69" s="53"/>
      <c r="PB69" s="53"/>
      <c r="PC69" s="53"/>
      <c r="PD69" s="53"/>
      <c r="PE69" s="53"/>
      <c r="PF69" s="53"/>
      <c r="PG69" s="53"/>
      <c r="PH69" s="53"/>
      <c r="PI69" s="53"/>
      <c r="PJ69" s="53"/>
      <c r="PK69" s="53"/>
      <c r="PL69" s="53"/>
      <c r="PM69" s="53"/>
      <c r="PN69" s="53"/>
      <c r="PO69" s="53"/>
      <c r="PP69" s="53"/>
      <c r="PQ69" s="53"/>
      <c r="PR69" s="53"/>
      <c r="PS69" s="53"/>
      <c r="PT69" s="53"/>
      <c r="PU69" s="53"/>
      <c r="PV69" s="53"/>
      <c r="PW69" s="53"/>
      <c r="PX69" s="53"/>
      <c r="PY69" s="53"/>
      <c r="PZ69" s="53"/>
      <c r="QA69" s="53"/>
      <c r="QB69" s="53"/>
      <c r="QC69" s="53"/>
      <c r="QD69" s="53"/>
      <c r="QE69" s="53"/>
      <c r="QF69" s="53"/>
      <c r="QG69" s="53"/>
      <c r="QH69" s="53"/>
      <c r="QI69" s="53"/>
      <c r="QJ69" s="53"/>
      <c r="QK69" s="53"/>
      <c r="QL69" s="53"/>
      <c r="QM69" s="53"/>
      <c r="QN69" s="53"/>
      <c r="QO69" s="53"/>
      <c r="QP69" s="53"/>
      <c r="QQ69" s="53"/>
      <c r="QR69" s="53"/>
      <c r="QS69" s="53"/>
      <c r="QT69" s="53"/>
      <c r="QU69" s="53"/>
      <c r="QV69" s="53"/>
      <c r="QW69" s="53"/>
      <c r="QX69" s="53"/>
      <c r="QY69" s="53"/>
      <c r="QZ69" s="53"/>
      <c r="RA69" s="53"/>
      <c r="RB69" s="53"/>
      <c r="RC69" s="53"/>
      <c r="RD69" s="53"/>
      <c r="RE69" s="53"/>
      <c r="RF69" s="53"/>
      <c r="RG69" s="53"/>
      <c r="RH69" s="53"/>
      <c r="RI69" s="53"/>
      <c r="RJ69" s="53"/>
      <c r="RK69" s="53"/>
      <c r="RL69" s="53"/>
      <c r="RM69" s="53"/>
      <c r="RN69" s="53"/>
      <c r="RO69" s="53"/>
      <c r="RP69" s="53"/>
      <c r="RQ69" s="53"/>
      <c r="RR69" s="53"/>
      <c r="RS69" s="53"/>
      <c r="RT69" s="53"/>
      <c r="RU69" s="53"/>
      <c r="RV69" s="53"/>
      <c r="RW69" s="53"/>
      <c r="RX69" s="53"/>
      <c r="RY69" s="53"/>
      <c r="RZ69" s="53"/>
      <c r="SA69" s="53"/>
      <c r="SB69" s="53"/>
      <c r="SC69" s="53"/>
      <c r="SD69" s="53"/>
      <c r="SE69" s="53"/>
      <c r="SF69" s="53"/>
      <c r="SG69" s="53"/>
      <c r="SH69" s="53"/>
      <c r="SI69" s="53"/>
      <c r="SJ69" s="53"/>
      <c r="SK69" s="53"/>
      <c r="SL69" s="53"/>
      <c r="SM69" s="53"/>
      <c r="SN69" s="53"/>
      <c r="SO69" s="53"/>
      <c r="SP69" s="53"/>
      <c r="SQ69" s="53"/>
      <c r="SR69" s="53"/>
      <c r="SS69" s="53"/>
      <c r="ST69" s="53"/>
      <c r="SU69" s="53"/>
      <c r="SV69" s="53"/>
      <c r="SW69" s="53"/>
      <c r="SX69" s="53"/>
      <c r="SY69" s="53"/>
      <c r="SZ69" s="53"/>
    </row>
    <row r="70" spans="6:520" x14ac:dyDescent="0.25">
      <c r="F70" s="52"/>
      <c r="G70" s="52"/>
      <c r="H70" s="52"/>
      <c r="I70" s="52"/>
      <c r="J70" s="52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45"/>
      <c r="AJ70" s="53"/>
      <c r="AK70" s="53"/>
      <c r="AL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  <c r="GR70" s="53"/>
      <c r="GS70" s="53"/>
      <c r="GT70" s="53"/>
      <c r="GU70" s="53"/>
      <c r="GV70" s="53"/>
      <c r="GW70" s="53"/>
      <c r="GX70" s="53"/>
      <c r="GY70" s="53"/>
      <c r="GZ70" s="53"/>
      <c r="HA70" s="53"/>
      <c r="HB70" s="53"/>
      <c r="HC70" s="53"/>
      <c r="HD70" s="53"/>
      <c r="HE70" s="53"/>
      <c r="HF70" s="53"/>
      <c r="HG70" s="53"/>
      <c r="HH70" s="53"/>
      <c r="HI70" s="53"/>
      <c r="HJ70" s="53"/>
      <c r="HK70" s="53"/>
      <c r="HL70" s="53"/>
      <c r="HM70" s="53"/>
      <c r="HN70" s="53"/>
      <c r="HO70" s="53"/>
      <c r="HP70" s="53"/>
      <c r="HQ70" s="53"/>
      <c r="HR70" s="53"/>
      <c r="HS70" s="53"/>
      <c r="HT70" s="53"/>
      <c r="HU70" s="53"/>
      <c r="HV70" s="53"/>
      <c r="HW70" s="53"/>
      <c r="HX70" s="53"/>
      <c r="HY70" s="53"/>
      <c r="HZ70" s="53"/>
      <c r="IA70" s="53"/>
      <c r="IB70" s="53"/>
      <c r="IC70" s="53"/>
      <c r="ID70" s="53"/>
      <c r="IE70" s="53"/>
      <c r="IF70" s="53"/>
      <c r="IG70" s="53"/>
      <c r="IH70" s="53"/>
      <c r="II70" s="53"/>
      <c r="IJ70" s="53"/>
      <c r="IK70" s="53"/>
      <c r="IL70" s="53"/>
      <c r="IM70" s="53"/>
      <c r="IN70" s="53"/>
      <c r="IO70" s="53"/>
      <c r="IP70" s="53"/>
      <c r="IQ70" s="53"/>
      <c r="IR70" s="53"/>
      <c r="IS70" s="53"/>
      <c r="IT70" s="53"/>
      <c r="IU70" s="53"/>
      <c r="IV70" s="53"/>
      <c r="IW70" s="53"/>
      <c r="IX70" s="53"/>
      <c r="IY70" s="53"/>
      <c r="IZ70" s="53"/>
      <c r="JA70" s="53"/>
      <c r="JB70" s="53"/>
      <c r="JC70" s="53"/>
      <c r="JD70" s="53"/>
      <c r="JE70" s="53"/>
      <c r="JF70" s="53"/>
      <c r="JG70" s="53"/>
      <c r="JH70" s="53"/>
      <c r="JI70" s="53"/>
      <c r="JJ70" s="53"/>
      <c r="JK70" s="53"/>
      <c r="JL70" s="53"/>
      <c r="JM70" s="53"/>
      <c r="JN70" s="53"/>
      <c r="JO70" s="53"/>
      <c r="JP70" s="53"/>
      <c r="JQ70" s="53"/>
      <c r="JR70" s="53"/>
      <c r="JS70" s="53"/>
      <c r="JT70" s="53"/>
      <c r="JU70" s="53"/>
      <c r="JV70" s="53"/>
      <c r="JW70" s="53"/>
      <c r="JX70" s="53"/>
      <c r="JY70" s="53"/>
      <c r="JZ70" s="53"/>
      <c r="KA70" s="53"/>
      <c r="KB70" s="53"/>
      <c r="KC70" s="53"/>
      <c r="KD70" s="53"/>
      <c r="KE70" s="53"/>
      <c r="KF70" s="53"/>
      <c r="KG70" s="53"/>
      <c r="KH70" s="53"/>
      <c r="KI70" s="53"/>
      <c r="KJ70" s="53"/>
      <c r="KK70" s="53"/>
      <c r="KL70" s="53"/>
      <c r="KM70" s="53"/>
      <c r="KN70" s="53"/>
      <c r="KO70" s="53"/>
      <c r="KP70" s="53"/>
      <c r="KQ70" s="53"/>
      <c r="KR70" s="53"/>
      <c r="KS70" s="53"/>
      <c r="KT70" s="53"/>
      <c r="KU70" s="53"/>
      <c r="KV70" s="53"/>
      <c r="KW70" s="53"/>
      <c r="KX70" s="53"/>
      <c r="KY70" s="53"/>
      <c r="KZ70" s="53"/>
      <c r="LA70" s="53"/>
      <c r="LB70" s="53"/>
      <c r="LC70" s="53"/>
      <c r="LD70" s="53"/>
      <c r="LE70" s="53"/>
      <c r="LF70" s="53"/>
      <c r="LG70" s="53"/>
      <c r="LH70" s="53"/>
      <c r="LI70" s="53"/>
      <c r="LJ70" s="53"/>
      <c r="LK70" s="53"/>
      <c r="LL70" s="53"/>
      <c r="LM70" s="53"/>
      <c r="LN70" s="53"/>
      <c r="LO70" s="53"/>
      <c r="LP70" s="53"/>
      <c r="LQ70" s="53"/>
      <c r="LR70" s="53"/>
      <c r="LS70" s="53"/>
      <c r="LT70" s="53"/>
      <c r="LU70" s="53"/>
      <c r="LV70" s="53"/>
      <c r="LW70" s="53"/>
      <c r="LX70" s="53"/>
      <c r="LY70" s="53"/>
      <c r="LZ70" s="53"/>
      <c r="MA70" s="53"/>
      <c r="MB70" s="53"/>
      <c r="MC70" s="53"/>
      <c r="MD70" s="53"/>
      <c r="ME70" s="53"/>
      <c r="MF70" s="53"/>
      <c r="MG70" s="53"/>
      <c r="MH70" s="53"/>
      <c r="MI70" s="53"/>
      <c r="MJ70" s="53"/>
      <c r="MK70" s="53"/>
      <c r="ML70" s="53"/>
      <c r="MM70" s="53"/>
      <c r="MN70" s="53"/>
      <c r="MO70" s="53"/>
      <c r="MP70" s="53"/>
      <c r="MQ70" s="53"/>
      <c r="MR70" s="53"/>
      <c r="MS70" s="53"/>
      <c r="MT70" s="53"/>
      <c r="MU70" s="53"/>
      <c r="MV70" s="53"/>
      <c r="MW70" s="53"/>
      <c r="MX70" s="53"/>
      <c r="MY70" s="53"/>
      <c r="MZ70" s="53"/>
      <c r="NA70" s="53"/>
      <c r="NB70" s="53"/>
      <c r="NC70" s="53"/>
      <c r="ND70" s="53"/>
      <c r="NE70" s="53"/>
      <c r="NF70" s="53"/>
      <c r="NG70" s="53"/>
      <c r="NH70" s="53"/>
      <c r="NI70" s="53"/>
      <c r="NJ70" s="53"/>
      <c r="NK70" s="53"/>
      <c r="NL70" s="53"/>
      <c r="NM70" s="53"/>
      <c r="NN70" s="53"/>
      <c r="NO70" s="53"/>
      <c r="NP70" s="53"/>
      <c r="NQ70" s="53"/>
      <c r="NR70" s="53"/>
      <c r="NS70" s="53"/>
      <c r="NT70" s="53"/>
      <c r="NU70" s="53"/>
      <c r="NV70" s="53"/>
      <c r="NW70" s="53"/>
      <c r="NX70" s="53"/>
      <c r="NY70" s="53"/>
      <c r="NZ70" s="53"/>
      <c r="OA70" s="53"/>
      <c r="OB70" s="53"/>
      <c r="OC70" s="53"/>
      <c r="OD70" s="53"/>
      <c r="OE70" s="53"/>
      <c r="OF70" s="53"/>
      <c r="OG70" s="53"/>
      <c r="OH70" s="53"/>
      <c r="OI70" s="53"/>
      <c r="OJ70" s="53"/>
      <c r="OK70" s="53"/>
      <c r="OL70" s="53"/>
      <c r="OM70" s="53"/>
      <c r="ON70" s="53"/>
      <c r="OO70" s="53"/>
      <c r="OP70" s="53"/>
      <c r="OQ70" s="53"/>
      <c r="OR70" s="53"/>
      <c r="OS70" s="53"/>
      <c r="OT70" s="53"/>
      <c r="OU70" s="53"/>
      <c r="OV70" s="53"/>
      <c r="OW70" s="53"/>
      <c r="OX70" s="53"/>
      <c r="OY70" s="53"/>
      <c r="OZ70" s="53"/>
      <c r="PA70" s="53"/>
      <c r="PB70" s="53"/>
      <c r="PC70" s="53"/>
      <c r="PD70" s="53"/>
      <c r="PE70" s="53"/>
      <c r="PF70" s="53"/>
      <c r="PG70" s="53"/>
      <c r="PH70" s="53"/>
      <c r="PI70" s="53"/>
      <c r="PJ70" s="53"/>
      <c r="PK70" s="53"/>
      <c r="PL70" s="53"/>
      <c r="PM70" s="53"/>
      <c r="PN70" s="53"/>
      <c r="PO70" s="53"/>
      <c r="PP70" s="53"/>
      <c r="PQ70" s="53"/>
      <c r="PR70" s="53"/>
      <c r="PS70" s="53"/>
      <c r="PT70" s="53"/>
      <c r="PU70" s="53"/>
      <c r="PV70" s="53"/>
      <c r="PW70" s="53"/>
      <c r="PX70" s="53"/>
      <c r="PY70" s="53"/>
      <c r="PZ70" s="53"/>
      <c r="QA70" s="53"/>
      <c r="QB70" s="53"/>
      <c r="QC70" s="53"/>
      <c r="QD70" s="53"/>
      <c r="QE70" s="53"/>
      <c r="QF70" s="53"/>
      <c r="QG70" s="53"/>
      <c r="QH70" s="53"/>
      <c r="QI70" s="53"/>
      <c r="QJ70" s="53"/>
      <c r="QK70" s="53"/>
      <c r="QL70" s="53"/>
      <c r="QM70" s="53"/>
      <c r="QN70" s="53"/>
      <c r="QO70" s="53"/>
      <c r="QP70" s="53"/>
      <c r="QQ70" s="53"/>
      <c r="QR70" s="53"/>
      <c r="QS70" s="53"/>
      <c r="QT70" s="53"/>
      <c r="QU70" s="53"/>
      <c r="QV70" s="53"/>
      <c r="QW70" s="53"/>
      <c r="QX70" s="53"/>
      <c r="QY70" s="53"/>
      <c r="QZ70" s="53"/>
      <c r="RA70" s="53"/>
      <c r="RB70" s="53"/>
      <c r="RC70" s="53"/>
      <c r="RD70" s="53"/>
      <c r="RE70" s="53"/>
      <c r="RF70" s="53"/>
      <c r="RG70" s="53"/>
      <c r="RH70" s="53"/>
      <c r="RI70" s="53"/>
      <c r="RJ70" s="53"/>
      <c r="RK70" s="53"/>
      <c r="RL70" s="53"/>
      <c r="RM70" s="53"/>
      <c r="RN70" s="53"/>
      <c r="RO70" s="53"/>
      <c r="RP70" s="53"/>
      <c r="RQ70" s="53"/>
      <c r="RR70" s="53"/>
      <c r="RS70" s="53"/>
      <c r="RT70" s="53"/>
      <c r="RU70" s="53"/>
      <c r="RV70" s="53"/>
      <c r="RW70" s="53"/>
      <c r="RX70" s="53"/>
      <c r="RY70" s="53"/>
      <c r="RZ70" s="53"/>
      <c r="SA70" s="53"/>
      <c r="SB70" s="53"/>
      <c r="SC70" s="53"/>
      <c r="SD70" s="53"/>
      <c r="SE70" s="53"/>
      <c r="SF70" s="53"/>
      <c r="SG70" s="53"/>
      <c r="SH70" s="53"/>
      <c r="SI70" s="53"/>
      <c r="SJ70" s="53"/>
      <c r="SK70" s="53"/>
      <c r="SL70" s="53"/>
      <c r="SM70" s="53"/>
      <c r="SN70" s="53"/>
      <c r="SO70" s="53"/>
      <c r="SP70" s="53"/>
      <c r="SQ70" s="53"/>
      <c r="SR70" s="53"/>
      <c r="SS70" s="53"/>
      <c r="ST70" s="53"/>
      <c r="SU70" s="53"/>
      <c r="SV70" s="53"/>
      <c r="SW70" s="53"/>
      <c r="SX70" s="53"/>
      <c r="SY70" s="53"/>
      <c r="SZ70" s="53"/>
    </row>
    <row r="71" spans="6:520" x14ac:dyDescent="0.25">
      <c r="F71" s="52"/>
      <c r="G71" s="52"/>
      <c r="H71" s="52"/>
      <c r="I71" s="52"/>
      <c r="J71" s="52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45"/>
      <c r="AJ71" s="53"/>
      <c r="AK71" s="53"/>
      <c r="AL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  <c r="GK71" s="53"/>
      <c r="GL71" s="53"/>
      <c r="GM71" s="53"/>
      <c r="GN71" s="53"/>
      <c r="GO71" s="53"/>
      <c r="GP71" s="53"/>
      <c r="GQ71" s="53"/>
      <c r="GR71" s="53"/>
      <c r="GS71" s="53"/>
      <c r="GT71" s="53"/>
      <c r="GU71" s="53"/>
      <c r="GV71" s="53"/>
      <c r="GW71" s="53"/>
      <c r="GX71" s="53"/>
      <c r="GY71" s="53"/>
      <c r="GZ71" s="53"/>
      <c r="HA71" s="53"/>
      <c r="HB71" s="53"/>
      <c r="HC71" s="53"/>
      <c r="HD71" s="53"/>
      <c r="HE71" s="53"/>
      <c r="HF71" s="53"/>
      <c r="HG71" s="53"/>
      <c r="HH71" s="53"/>
      <c r="HI71" s="53"/>
      <c r="HJ71" s="53"/>
      <c r="HK71" s="53"/>
      <c r="HL71" s="53"/>
      <c r="HM71" s="53"/>
      <c r="HN71" s="53"/>
      <c r="HO71" s="53"/>
      <c r="HP71" s="53"/>
      <c r="HQ71" s="53"/>
      <c r="HR71" s="53"/>
      <c r="HS71" s="53"/>
      <c r="HT71" s="53"/>
      <c r="HU71" s="53"/>
      <c r="HV71" s="53"/>
      <c r="HW71" s="53"/>
      <c r="HX71" s="53"/>
      <c r="HY71" s="53"/>
      <c r="HZ71" s="53"/>
      <c r="IA71" s="53"/>
      <c r="IB71" s="53"/>
      <c r="IC71" s="53"/>
      <c r="ID71" s="53"/>
      <c r="IE71" s="53"/>
      <c r="IF71" s="53"/>
      <c r="IG71" s="53"/>
      <c r="IH71" s="53"/>
      <c r="II71" s="53"/>
      <c r="IJ71" s="53"/>
      <c r="IK71" s="53"/>
      <c r="IL71" s="53"/>
      <c r="IM71" s="53"/>
      <c r="IN71" s="53"/>
      <c r="IO71" s="53"/>
      <c r="IP71" s="53"/>
      <c r="IQ71" s="53"/>
      <c r="IR71" s="53"/>
      <c r="IS71" s="53"/>
      <c r="IT71" s="53"/>
      <c r="IU71" s="53"/>
      <c r="IV71" s="53"/>
      <c r="IW71" s="53"/>
      <c r="IX71" s="53"/>
      <c r="IY71" s="53"/>
      <c r="IZ71" s="53"/>
      <c r="JA71" s="53"/>
      <c r="JB71" s="53"/>
      <c r="JC71" s="53"/>
      <c r="JD71" s="53"/>
      <c r="JE71" s="53"/>
      <c r="JF71" s="53"/>
      <c r="JG71" s="53"/>
      <c r="JH71" s="53"/>
      <c r="JI71" s="53"/>
      <c r="JJ71" s="53"/>
      <c r="JK71" s="53"/>
      <c r="JL71" s="53"/>
      <c r="JM71" s="53"/>
      <c r="JN71" s="53"/>
      <c r="JO71" s="53"/>
      <c r="JP71" s="53"/>
      <c r="JQ71" s="53"/>
      <c r="JR71" s="53"/>
      <c r="JS71" s="53"/>
      <c r="JT71" s="53"/>
      <c r="JU71" s="53"/>
      <c r="JV71" s="53"/>
      <c r="JW71" s="53"/>
      <c r="JX71" s="53"/>
      <c r="JY71" s="53"/>
      <c r="JZ71" s="53"/>
      <c r="KA71" s="53"/>
      <c r="KB71" s="53"/>
      <c r="KC71" s="53"/>
      <c r="KD71" s="53"/>
      <c r="KE71" s="53"/>
      <c r="KF71" s="53"/>
      <c r="KG71" s="53"/>
      <c r="KH71" s="53"/>
      <c r="KI71" s="53"/>
      <c r="KJ71" s="53"/>
      <c r="KK71" s="53"/>
      <c r="KL71" s="53"/>
      <c r="KM71" s="53"/>
      <c r="KN71" s="53"/>
      <c r="KO71" s="53"/>
      <c r="KP71" s="53"/>
      <c r="KQ71" s="53"/>
      <c r="KR71" s="53"/>
      <c r="KS71" s="53"/>
      <c r="KT71" s="53"/>
      <c r="KU71" s="53"/>
      <c r="KV71" s="53"/>
      <c r="KW71" s="53"/>
      <c r="KX71" s="53"/>
      <c r="KY71" s="53"/>
      <c r="KZ71" s="53"/>
      <c r="LA71" s="53"/>
      <c r="LB71" s="53"/>
      <c r="LC71" s="53"/>
      <c r="LD71" s="53"/>
      <c r="LE71" s="53"/>
      <c r="LF71" s="53"/>
      <c r="LG71" s="53"/>
      <c r="LH71" s="53"/>
      <c r="LI71" s="53"/>
      <c r="LJ71" s="53"/>
      <c r="LK71" s="53"/>
      <c r="LL71" s="53"/>
      <c r="LM71" s="53"/>
      <c r="LN71" s="53"/>
      <c r="LO71" s="53"/>
      <c r="LP71" s="53"/>
      <c r="LQ71" s="53"/>
      <c r="LR71" s="53"/>
      <c r="LS71" s="53"/>
      <c r="LT71" s="53"/>
      <c r="LU71" s="53"/>
      <c r="LV71" s="53"/>
      <c r="LW71" s="53"/>
      <c r="LX71" s="53"/>
      <c r="LY71" s="53"/>
      <c r="LZ71" s="53"/>
      <c r="MA71" s="53"/>
      <c r="MB71" s="53"/>
      <c r="MC71" s="53"/>
      <c r="MD71" s="53"/>
      <c r="ME71" s="53"/>
      <c r="MF71" s="53"/>
      <c r="MG71" s="53"/>
      <c r="MH71" s="53"/>
      <c r="MI71" s="53"/>
      <c r="MJ71" s="53"/>
      <c r="MK71" s="53"/>
      <c r="ML71" s="53"/>
      <c r="MM71" s="53"/>
      <c r="MN71" s="53"/>
      <c r="MO71" s="53"/>
      <c r="MP71" s="53"/>
      <c r="MQ71" s="53"/>
      <c r="MR71" s="53"/>
      <c r="MS71" s="53"/>
      <c r="MT71" s="53"/>
      <c r="MU71" s="53"/>
      <c r="MV71" s="53"/>
      <c r="MW71" s="53"/>
      <c r="MX71" s="53"/>
      <c r="MY71" s="53"/>
      <c r="MZ71" s="53"/>
      <c r="NA71" s="53"/>
      <c r="NB71" s="53"/>
      <c r="NC71" s="53"/>
      <c r="ND71" s="53"/>
      <c r="NE71" s="53"/>
      <c r="NF71" s="53"/>
      <c r="NG71" s="53"/>
      <c r="NH71" s="53"/>
      <c r="NI71" s="53"/>
      <c r="NJ71" s="53"/>
      <c r="NK71" s="53"/>
      <c r="NL71" s="53"/>
      <c r="NM71" s="53"/>
      <c r="NN71" s="53"/>
      <c r="NO71" s="53"/>
      <c r="NP71" s="53"/>
      <c r="NQ71" s="53"/>
      <c r="NR71" s="53"/>
      <c r="NS71" s="53"/>
      <c r="NT71" s="53"/>
      <c r="NU71" s="53"/>
      <c r="NV71" s="53"/>
      <c r="NW71" s="53"/>
      <c r="NX71" s="53"/>
      <c r="NY71" s="53"/>
      <c r="NZ71" s="53"/>
      <c r="OA71" s="53"/>
      <c r="OB71" s="53"/>
      <c r="OC71" s="53"/>
      <c r="OD71" s="53"/>
      <c r="OE71" s="53"/>
      <c r="OF71" s="53"/>
      <c r="OG71" s="53"/>
      <c r="OH71" s="53"/>
      <c r="OI71" s="53"/>
      <c r="OJ71" s="53"/>
      <c r="OK71" s="53"/>
      <c r="OL71" s="53"/>
      <c r="OM71" s="53"/>
      <c r="ON71" s="53"/>
      <c r="OO71" s="53"/>
      <c r="OP71" s="53"/>
      <c r="OQ71" s="53"/>
      <c r="OR71" s="53"/>
      <c r="OS71" s="53"/>
      <c r="OT71" s="53"/>
      <c r="OU71" s="53"/>
      <c r="OV71" s="53"/>
      <c r="OW71" s="53"/>
      <c r="OX71" s="53"/>
      <c r="OY71" s="53"/>
      <c r="OZ71" s="53"/>
      <c r="PA71" s="53"/>
      <c r="PB71" s="53"/>
      <c r="PC71" s="53"/>
      <c r="PD71" s="53"/>
      <c r="PE71" s="53"/>
      <c r="PF71" s="53"/>
      <c r="PG71" s="53"/>
      <c r="PH71" s="53"/>
      <c r="PI71" s="53"/>
      <c r="PJ71" s="53"/>
      <c r="PK71" s="53"/>
      <c r="PL71" s="53"/>
      <c r="PM71" s="53"/>
      <c r="PN71" s="53"/>
      <c r="PO71" s="53"/>
      <c r="PP71" s="53"/>
      <c r="PQ71" s="53"/>
      <c r="PR71" s="53"/>
      <c r="PS71" s="53"/>
      <c r="PT71" s="53"/>
      <c r="PU71" s="53"/>
      <c r="PV71" s="53"/>
      <c r="PW71" s="53"/>
      <c r="PX71" s="53"/>
      <c r="PY71" s="53"/>
      <c r="PZ71" s="53"/>
      <c r="QA71" s="53"/>
      <c r="QB71" s="53"/>
      <c r="QC71" s="53"/>
      <c r="QD71" s="53"/>
      <c r="QE71" s="53"/>
      <c r="QF71" s="53"/>
      <c r="QG71" s="53"/>
      <c r="QH71" s="53"/>
      <c r="QI71" s="53"/>
      <c r="QJ71" s="53"/>
      <c r="QK71" s="53"/>
      <c r="QL71" s="53"/>
      <c r="QM71" s="53"/>
      <c r="QN71" s="53"/>
      <c r="QO71" s="53"/>
      <c r="QP71" s="53"/>
      <c r="QQ71" s="53"/>
      <c r="QR71" s="53"/>
      <c r="QS71" s="53"/>
      <c r="QT71" s="53"/>
      <c r="QU71" s="53"/>
      <c r="QV71" s="53"/>
      <c r="QW71" s="53"/>
      <c r="QX71" s="53"/>
      <c r="QY71" s="53"/>
      <c r="QZ71" s="53"/>
      <c r="RA71" s="53"/>
      <c r="RB71" s="53"/>
      <c r="RC71" s="53"/>
      <c r="RD71" s="53"/>
      <c r="RE71" s="53"/>
      <c r="RF71" s="53"/>
      <c r="RG71" s="53"/>
      <c r="RH71" s="53"/>
      <c r="RI71" s="53"/>
      <c r="RJ71" s="53"/>
      <c r="RK71" s="53"/>
      <c r="RL71" s="53"/>
      <c r="RM71" s="53"/>
      <c r="RN71" s="53"/>
      <c r="RO71" s="53"/>
      <c r="RP71" s="53"/>
      <c r="RQ71" s="53"/>
      <c r="RR71" s="53"/>
      <c r="RS71" s="53"/>
      <c r="RT71" s="53"/>
      <c r="RU71" s="53"/>
      <c r="RV71" s="53"/>
      <c r="RW71" s="53"/>
      <c r="RX71" s="53"/>
      <c r="RY71" s="53"/>
      <c r="RZ71" s="53"/>
      <c r="SA71" s="53"/>
      <c r="SB71" s="53"/>
      <c r="SC71" s="53"/>
      <c r="SD71" s="53"/>
      <c r="SE71" s="53"/>
      <c r="SF71" s="53"/>
      <c r="SG71" s="53"/>
      <c r="SH71" s="53"/>
      <c r="SI71" s="53"/>
      <c r="SJ71" s="53"/>
      <c r="SK71" s="53"/>
      <c r="SL71" s="53"/>
      <c r="SM71" s="53"/>
      <c r="SN71" s="53"/>
      <c r="SO71" s="53"/>
      <c r="SP71" s="53"/>
      <c r="SQ71" s="53"/>
      <c r="SR71" s="53"/>
      <c r="SS71" s="53"/>
      <c r="ST71" s="53"/>
      <c r="SU71" s="53"/>
      <c r="SV71" s="53"/>
      <c r="SW71" s="53"/>
      <c r="SX71" s="53"/>
      <c r="SY71" s="53"/>
      <c r="SZ71" s="53"/>
    </row>
    <row r="72" spans="6:520" x14ac:dyDescent="0.25">
      <c r="F72" s="52"/>
      <c r="G72" s="52"/>
      <c r="H72" s="52"/>
      <c r="I72" s="52"/>
      <c r="J72" s="52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45"/>
      <c r="AJ72" s="53"/>
      <c r="AK72" s="53"/>
      <c r="AL72" s="53"/>
      <c r="FW72" s="53"/>
      <c r="FX72" s="53"/>
      <c r="FY72" s="53"/>
      <c r="FZ72" s="53"/>
      <c r="GA72" s="53"/>
      <c r="GB72" s="53"/>
      <c r="GC72" s="53"/>
      <c r="GD72" s="53"/>
      <c r="GE72" s="53"/>
      <c r="GF72" s="53"/>
      <c r="GG72" s="53"/>
      <c r="GH72" s="53"/>
      <c r="GI72" s="53"/>
      <c r="GJ72" s="53"/>
      <c r="GK72" s="53"/>
      <c r="GL72" s="53"/>
      <c r="GM72" s="53"/>
      <c r="GN72" s="53"/>
      <c r="GO72" s="53"/>
      <c r="GP72" s="53"/>
      <c r="GQ72" s="53"/>
      <c r="GR72" s="53"/>
      <c r="GS72" s="53"/>
      <c r="GT72" s="53"/>
      <c r="GU72" s="53"/>
      <c r="GV72" s="53"/>
      <c r="GW72" s="53"/>
      <c r="GX72" s="53"/>
      <c r="GY72" s="53"/>
      <c r="GZ72" s="53"/>
      <c r="HA72" s="53"/>
      <c r="HB72" s="53"/>
      <c r="HC72" s="53"/>
      <c r="HD72" s="53"/>
      <c r="HE72" s="53"/>
      <c r="HF72" s="53"/>
      <c r="HG72" s="53"/>
      <c r="HH72" s="53"/>
      <c r="HI72" s="53"/>
      <c r="HJ72" s="53"/>
      <c r="HK72" s="53"/>
      <c r="HL72" s="53"/>
      <c r="HM72" s="53"/>
      <c r="HN72" s="53"/>
      <c r="HO72" s="53"/>
      <c r="HP72" s="53"/>
      <c r="HQ72" s="53"/>
      <c r="HR72" s="53"/>
      <c r="HS72" s="53"/>
      <c r="HT72" s="53"/>
      <c r="HU72" s="53"/>
      <c r="HV72" s="53"/>
      <c r="HW72" s="53"/>
      <c r="HX72" s="53"/>
      <c r="HY72" s="53"/>
      <c r="HZ72" s="53"/>
      <c r="IA72" s="53"/>
      <c r="IB72" s="53"/>
      <c r="IC72" s="53"/>
      <c r="ID72" s="53"/>
      <c r="IE72" s="53"/>
      <c r="IF72" s="53"/>
      <c r="IG72" s="53"/>
      <c r="IH72" s="53"/>
      <c r="II72" s="53"/>
      <c r="IJ72" s="53"/>
      <c r="IK72" s="53"/>
      <c r="IL72" s="53"/>
      <c r="IM72" s="53"/>
      <c r="IN72" s="53"/>
      <c r="IO72" s="53"/>
      <c r="IP72" s="53"/>
      <c r="IQ72" s="53"/>
      <c r="IR72" s="53"/>
      <c r="IS72" s="53"/>
      <c r="IT72" s="53"/>
      <c r="IU72" s="53"/>
      <c r="IV72" s="53"/>
      <c r="IW72" s="53"/>
      <c r="IX72" s="53"/>
      <c r="IY72" s="53"/>
      <c r="IZ72" s="53"/>
      <c r="JA72" s="53"/>
      <c r="JB72" s="53"/>
      <c r="JC72" s="53"/>
      <c r="JD72" s="53"/>
      <c r="JE72" s="53"/>
      <c r="JF72" s="53"/>
      <c r="JG72" s="53"/>
      <c r="JH72" s="53"/>
      <c r="JI72" s="53"/>
      <c r="JJ72" s="53"/>
      <c r="JK72" s="53"/>
      <c r="JL72" s="53"/>
      <c r="JM72" s="53"/>
      <c r="JN72" s="53"/>
      <c r="JO72" s="53"/>
      <c r="JP72" s="53"/>
      <c r="JQ72" s="53"/>
      <c r="JR72" s="53"/>
      <c r="JS72" s="53"/>
      <c r="JT72" s="53"/>
      <c r="JU72" s="53"/>
      <c r="JV72" s="53"/>
      <c r="JW72" s="53"/>
      <c r="JX72" s="53"/>
      <c r="JY72" s="53"/>
      <c r="JZ72" s="53"/>
      <c r="KA72" s="53"/>
      <c r="KB72" s="53"/>
      <c r="KC72" s="53"/>
      <c r="KD72" s="53"/>
      <c r="KE72" s="53"/>
      <c r="KF72" s="53"/>
      <c r="KG72" s="53"/>
      <c r="KH72" s="53"/>
      <c r="KI72" s="53"/>
      <c r="KJ72" s="53"/>
      <c r="KK72" s="53"/>
      <c r="KL72" s="53"/>
      <c r="KM72" s="53"/>
      <c r="KN72" s="53"/>
      <c r="KO72" s="53"/>
      <c r="KP72" s="53"/>
      <c r="KQ72" s="53"/>
      <c r="KR72" s="53"/>
      <c r="KS72" s="53"/>
      <c r="KT72" s="53"/>
      <c r="KU72" s="53"/>
      <c r="KV72" s="53"/>
      <c r="KW72" s="53"/>
      <c r="KX72" s="53"/>
      <c r="KY72" s="53"/>
      <c r="KZ72" s="53"/>
      <c r="LA72" s="53"/>
      <c r="LB72" s="53"/>
      <c r="LC72" s="53"/>
      <c r="LD72" s="53"/>
      <c r="LE72" s="53"/>
      <c r="LF72" s="53"/>
      <c r="LG72" s="53"/>
      <c r="LH72" s="53"/>
      <c r="LI72" s="53"/>
      <c r="LJ72" s="53"/>
      <c r="LK72" s="53"/>
      <c r="LL72" s="53"/>
      <c r="LM72" s="53"/>
      <c r="LN72" s="53"/>
      <c r="LO72" s="53"/>
      <c r="LP72" s="53"/>
      <c r="LQ72" s="53"/>
      <c r="LR72" s="53"/>
      <c r="LS72" s="53"/>
      <c r="LT72" s="53"/>
      <c r="LU72" s="53"/>
      <c r="LV72" s="53"/>
      <c r="LW72" s="53"/>
      <c r="LX72" s="53"/>
      <c r="LY72" s="53"/>
      <c r="LZ72" s="53"/>
      <c r="MA72" s="53"/>
      <c r="MB72" s="53"/>
      <c r="MC72" s="53"/>
      <c r="MD72" s="53"/>
      <c r="ME72" s="53"/>
      <c r="MF72" s="53"/>
      <c r="MG72" s="53"/>
      <c r="MH72" s="53"/>
      <c r="MI72" s="53"/>
      <c r="MJ72" s="53"/>
      <c r="MK72" s="53"/>
      <c r="ML72" s="53"/>
      <c r="MM72" s="53"/>
      <c r="MN72" s="53"/>
      <c r="MO72" s="53"/>
      <c r="MP72" s="53"/>
      <c r="MQ72" s="53"/>
      <c r="MR72" s="53"/>
      <c r="MS72" s="53"/>
      <c r="MT72" s="53"/>
      <c r="MU72" s="53"/>
      <c r="MV72" s="53"/>
      <c r="MW72" s="53"/>
      <c r="MX72" s="53"/>
      <c r="MY72" s="53"/>
      <c r="MZ72" s="53"/>
      <c r="NA72" s="53"/>
      <c r="NB72" s="53"/>
      <c r="NC72" s="53"/>
      <c r="ND72" s="53"/>
      <c r="NE72" s="53"/>
      <c r="NF72" s="53"/>
      <c r="NG72" s="53"/>
      <c r="NH72" s="53"/>
      <c r="NI72" s="53"/>
      <c r="NJ72" s="53"/>
      <c r="NK72" s="53"/>
      <c r="NL72" s="53"/>
      <c r="NM72" s="53"/>
      <c r="NN72" s="53"/>
      <c r="NO72" s="53"/>
      <c r="NP72" s="53"/>
      <c r="NQ72" s="53"/>
      <c r="NR72" s="53"/>
      <c r="NS72" s="53"/>
      <c r="NT72" s="53"/>
      <c r="NU72" s="53"/>
      <c r="NV72" s="53"/>
      <c r="NW72" s="53"/>
      <c r="NX72" s="53"/>
      <c r="NY72" s="53"/>
      <c r="NZ72" s="53"/>
      <c r="OA72" s="53"/>
      <c r="OB72" s="53"/>
      <c r="OC72" s="53"/>
      <c r="OD72" s="53"/>
      <c r="OE72" s="53"/>
      <c r="OF72" s="53"/>
      <c r="OG72" s="53"/>
      <c r="OH72" s="53"/>
      <c r="OI72" s="53"/>
      <c r="OJ72" s="53"/>
      <c r="OK72" s="53"/>
      <c r="OL72" s="53"/>
      <c r="OM72" s="53"/>
      <c r="ON72" s="53"/>
      <c r="OO72" s="53"/>
      <c r="OP72" s="53"/>
      <c r="OQ72" s="53"/>
      <c r="OR72" s="53"/>
      <c r="OS72" s="53"/>
      <c r="OT72" s="53"/>
      <c r="OU72" s="53"/>
      <c r="OV72" s="53"/>
      <c r="OW72" s="53"/>
      <c r="OX72" s="53"/>
      <c r="OY72" s="53"/>
      <c r="OZ72" s="53"/>
      <c r="PA72" s="53"/>
      <c r="PB72" s="53"/>
      <c r="PC72" s="53"/>
      <c r="PD72" s="53"/>
      <c r="PE72" s="53"/>
      <c r="PF72" s="53"/>
      <c r="PG72" s="53"/>
      <c r="PH72" s="53"/>
      <c r="PI72" s="53"/>
      <c r="PJ72" s="53"/>
      <c r="PK72" s="53"/>
      <c r="PL72" s="53"/>
      <c r="PM72" s="53"/>
      <c r="PN72" s="53"/>
      <c r="PO72" s="53"/>
      <c r="PP72" s="53"/>
      <c r="PQ72" s="53"/>
      <c r="PR72" s="53"/>
      <c r="PS72" s="53"/>
      <c r="PT72" s="53"/>
      <c r="PU72" s="53"/>
      <c r="PV72" s="53"/>
      <c r="PW72" s="53"/>
      <c r="PX72" s="53"/>
      <c r="PY72" s="53"/>
      <c r="PZ72" s="53"/>
      <c r="QA72" s="53"/>
      <c r="QB72" s="53"/>
      <c r="QC72" s="53"/>
      <c r="QD72" s="53"/>
      <c r="QE72" s="53"/>
      <c r="QF72" s="53"/>
      <c r="QG72" s="53"/>
      <c r="QH72" s="53"/>
      <c r="QI72" s="53"/>
      <c r="QJ72" s="53"/>
      <c r="QK72" s="53"/>
      <c r="QL72" s="53"/>
      <c r="QM72" s="53"/>
      <c r="QN72" s="53"/>
      <c r="QO72" s="53"/>
      <c r="QP72" s="53"/>
      <c r="QQ72" s="53"/>
      <c r="QR72" s="53"/>
      <c r="QS72" s="53"/>
      <c r="QT72" s="53"/>
      <c r="QU72" s="53"/>
      <c r="QV72" s="53"/>
      <c r="QW72" s="53"/>
      <c r="QX72" s="53"/>
      <c r="QY72" s="53"/>
      <c r="QZ72" s="53"/>
      <c r="RA72" s="53"/>
      <c r="RB72" s="53"/>
      <c r="RC72" s="53"/>
      <c r="RD72" s="53"/>
      <c r="RE72" s="53"/>
      <c r="RF72" s="53"/>
      <c r="RG72" s="53"/>
      <c r="RH72" s="53"/>
      <c r="RI72" s="53"/>
      <c r="RJ72" s="53"/>
      <c r="RK72" s="53"/>
      <c r="RL72" s="53"/>
      <c r="RM72" s="53"/>
      <c r="RN72" s="53"/>
      <c r="RO72" s="53"/>
      <c r="RP72" s="53"/>
      <c r="RQ72" s="53"/>
      <c r="RR72" s="53"/>
      <c r="RS72" s="53"/>
      <c r="RT72" s="53"/>
      <c r="RU72" s="53"/>
      <c r="RV72" s="53"/>
      <c r="RW72" s="53"/>
      <c r="RX72" s="53"/>
      <c r="RY72" s="53"/>
      <c r="RZ72" s="53"/>
      <c r="SA72" s="53"/>
      <c r="SB72" s="53"/>
      <c r="SC72" s="53"/>
      <c r="SD72" s="53"/>
      <c r="SE72" s="53"/>
      <c r="SF72" s="53"/>
      <c r="SG72" s="53"/>
      <c r="SH72" s="53"/>
      <c r="SI72" s="53"/>
      <c r="SJ72" s="53"/>
      <c r="SK72" s="53"/>
      <c r="SL72" s="53"/>
      <c r="SM72" s="53"/>
      <c r="SN72" s="53"/>
      <c r="SO72" s="53"/>
      <c r="SP72" s="53"/>
      <c r="SQ72" s="53"/>
      <c r="SR72" s="53"/>
      <c r="SS72" s="53"/>
      <c r="ST72" s="53"/>
      <c r="SU72" s="53"/>
      <c r="SV72" s="53"/>
      <c r="SW72" s="53"/>
      <c r="SX72" s="53"/>
      <c r="SY72" s="53"/>
      <c r="SZ72" s="53"/>
    </row>
    <row r="73" spans="6:520" x14ac:dyDescent="0.25">
      <c r="F73" s="52"/>
      <c r="G73" s="52"/>
      <c r="H73" s="52"/>
      <c r="I73" s="52"/>
      <c r="J73" s="52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45"/>
      <c r="AJ73" s="53"/>
      <c r="AK73" s="53"/>
      <c r="AL73" s="53"/>
      <c r="FW73" s="53"/>
      <c r="FX73" s="53"/>
      <c r="FY73" s="53"/>
      <c r="FZ73" s="53"/>
      <c r="GA73" s="53"/>
      <c r="GB73" s="53"/>
      <c r="GC73" s="53"/>
      <c r="GD73" s="53"/>
      <c r="GE73" s="53"/>
      <c r="GF73" s="53"/>
      <c r="GG73" s="53"/>
      <c r="GH73" s="53"/>
      <c r="GI73" s="53"/>
      <c r="GJ73" s="53"/>
      <c r="GK73" s="53"/>
      <c r="GL73" s="53"/>
      <c r="GM73" s="53"/>
      <c r="GN73" s="53"/>
      <c r="GO73" s="53"/>
      <c r="GP73" s="53"/>
      <c r="GQ73" s="53"/>
      <c r="GR73" s="53"/>
      <c r="GS73" s="53"/>
      <c r="GT73" s="53"/>
      <c r="GU73" s="53"/>
      <c r="GV73" s="53"/>
      <c r="GW73" s="53"/>
      <c r="GX73" s="53"/>
      <c r="GY73" s="53"/>
      <c r="GZ73" s="53"/>
      <c r="HA73" s="53"/>
      <c r="HB73" s="53"/>
      <c r="HC73" s="53"/>
      <c r="HD73" s="53"/>
      <c r="HE73" s="53"/>
      <c r="HF73" s="53"/>
      <c r="HG73" s="53"/>
      <c r="HH73" s="53"/>
      <c r="HI73" s="53"/>
      <c r="HJ73" s="53"/>
      <c r="HK73" s="53"/>
      <c r="HL73" s="53"/>
      <c r="HM73" s="53"/>
      <c r="HN73" s="53"/>
      <c r="HO73" s="53"/>
      <c r="HP73" s="53"/>
      <c r="HQ73" s="53"/>
      <c r="HR73" s="53"/>
      <c r="HS73" s="53"/>
      <c r="HT73" s="53"/>
      <c r="HU73" s="53"/>
      <c r="HV73" s="53"/>
      <c r="HW73" s="53"/>
      <c r="HX73" s="53"/>
      <c r="HY73" s="53"/>
      <c r="HZ73" s="53"/>
      <c r="IA73" s="53"/>
      <c r="IB73" s="53"/>
      <c r="IC73" s="53"/>
      <c r="ID73" s="53"/>
      <c r="IE73" s="53"/>
      <c r="IF73" s="53"/>
      <c r="IG73" s="53"/>
      <c r="IH73" s="53"/>
      <c r="II73" s="53"/>
      <c r="IJ73" s="53"/>
      <c r="IK73" s="53"/>
      <c r="IL73" s="53"/>
      <c r="IM73" s="53"/>
      <c r="IN73" s="53"/>
      <c r="IO73" s="53"/>
      <c r="IP73" s="53"/>
      <c r="IQ73" s="53"/>
      <c r="IR73" s="53"/>
      <c r="IS73" s="53"/>
      <c r="IT73" s="53"/>
      <c r="IU73" s="53"/>
      <c r="IV73" s="53"/>
      <c r="IW73" s="53"/>
      <c r="IX73" s="53"/>
      <c r="IY73" s="53"/>
      <c r="IZ73" s="53"/>
      <c r="JA73" s="53"/>
      <c r="JB73" s="53"/>
      <c r="JC73" s="53"/>
      <c r="JD73" s="53"/>
      <c r="JE73" s="53"/>
      <c r="JF73" s="53"/>
      <c r="JG73" s="53"/>
      <c r="JH73" s="53"/>
      <c r="JI73" s="53"/>
      <c r="JJ73" s="53"/>
      <c r="JK73" s="53"/>
      <c r="JL73" s="53"/>
      <c r="JM73" s="53"/>
      <c r="JN73" s="53"/>
      <c r="JO73" s="53"/>
      <c r="JP73" s="53"/>
      <c r="JQ73" s="53"/>
      <c r="JR73" s="53"/>
      <c r="JS73" s="53"/>
      <c r="JT73" s="53"/>
      <c r="JU73" s="53"/>
      <c r="JV73" s="53"/>
      <c r="JW73" s="53"/>
      <c r="JX73" s="53"/>
      <c r="JY73" s="53"/>
      <c r="JZ73" s="53"/>
      <c r="KA73" s="53"/>
      <c r="KB73" s="53"/>
      <c r="KC73" s="53"/>
      <c r="KD73" s="53"/>
      <c r="KE73" s="53"/>
      <c r="KF73" s="53"/>
      <c r="KG73" s="53"/>
      <c r="KH73" s="53"/>
      <c r="KI73" s="53"/>
      <c r="KJ73" s="53"/>
      <c r="KK73" s="53"/>
      <c r="KL73" s="53"/>
      <c r="KM73" s="53"/>
      <c r="KN73" s="53"/>
      <c r="KO73" s="53"/>
      <c r="KP73" s="53"/>
      <c r="KQ73" s="53"/>
      <c r="KR73" s="53"/>
      <c r="KS73" s="53"/>
      <c r="KT73" s="53"/>
      <c r="KU73" s="53"/>
      <c r="KV73" s="53"/>
      <c r="KW73" s="53"/>
      <c r="KX73" s="53"/>
      <c r="KY73" s="53"/>
      <c r="KZ73" s="53"/>
      <c r="LA73" s="53"/>
      <c r="LB73" s="53"/>
      <c r="LC73" s="53"/>
      <c r="LD73" s="53"/>
      <c r="LE73" s="53"/>
      <c r="LF73" s="53"/>
      <c r="LG73" s="53"/>
      <c r="LH73" s="53"/>
      <c r="LI73" s="53"/>
      <c r="LJ73" s="53"/>
      <c r="LK73" s="53"/>
      <c r="LL73" s="53"/>
      <c r="LM73" s="53"/>
      <c r="LN73" s="53"/>
      <c r="LO73" s="53"/>
      <c r="LP73" s="53"/>
      <c r="LQ73" s="53"/>
      <c r="LR73" s="53"/>
      <c r="LS73" s="53"/>
      <c r="LT73" s="53"/>
      <c r="LU73" s="53"/>
      <c r="LV73" s="53"/>
      <c r="LW73" s="53"/>
      <c r="LX73" s="53"/>
      <c r="LY73" s="53"/>
      <c r="LZ73" s="53"/>
      <c r="MA73" s="53"/>
      <c r="MB73" s="53"/>
      <c r="MC73" s="53"/>
      <c r="MD73" s="53"/>
      <c r="ME73" s="53"/>
      <c r="MF73" s="53"/>
      <c r="MG73" s="53"/>
      <c r="MH73" s="53"/>
      <c r="MI73" s="53"/>
      <c r="MJ73" s="53"/>
      <c r="MK73" s="53"/>
      <c r="ML73" s="53"/>
      <c r="MM73" s="53"/>
      <c r="MN73" s="53"/>
      <c r="MO73" s="53"/>
      <c r="MP73" s="53"/>
      <c r="MQ73" s="53"/>
      <c r="MR73" s="53"/>
      <c r="MS73" s="53"/>
      <c r="MT73" s="53"/>
      <c r="MU73" s="53"/>
      <c r="MV73" s="53"/>
      <c r="MW73" s="53"/>
      <c r="MX73" s="53"/>
      <c r="MY73" s="53"/>
      <c r="MZ73" s="53"/>
      <c r="NA73" s="53"/>
      <c r="NB73" s="53"/>
      <c r="NC73" s="53"/>
      <c r="ND73" s="53"/>
      <c r="NE73" s="53"/>
      <c r="NF73" s="53"/>
      <c r="NG73" s="53"/>
      <c r="NH73" s="53"/>
      <c r="NI73" s="53"/>
      <c r="NJ73" s="53"/>
      <c r="NK73" s="53"/>
      <c r="NL73" s="53"/>
      <c r="NM73" s="53"/>
      <c r="NN73" s="53"/>
      <c r="NO73" s="53"/>
      <c r="NP73" s="53"/>
      <c r="NQ73" s="53"/>
      <c r="NR73" s="53"/>
      <c r="NS73" s="53"/>
      <c r="NT73" s="53"/>
      <c r="NU73" s="53"/>
      <c r="NV73" s="53"/>
      <c r="NW73" s="53"/>
      <c r="NX73" s="53"/>
      <c r="NY73" s="53"/>
      <c r="NZ73" s="53"/>
      <c r="OA73" s="53"/>
      <c r="OB73" s="53"/>
      <c r="OC73" s="53"/>
      <c r="OD73" s="53"/>
      <c r="OE73" s="53"/>
      <c r="OF73" s="53"/>
      <c r="OG73" s="53"/>
      <c r="OH73" s="53"/>
      <c r="OI73" s="53"/>
      <c r="OJ73" s="53"/>
      <c r="OK73" s="53"/>
      <c r="OL73" s="53"/>
      <c r="OM73" s="53"/>
      <c r="ON73" s="53"/>
      <c r="OO73" s="53"/>
      <c r="OP73" s="53"/>
      <c r="OQ73" s="53"/>
      <c r="OR73" s="53"/>
      <c r="OS73" s="53"/>
      <c r="OT73" s="53"/>
      <c r="OU73" s="53"/>
      <c r="OV73" s="53"/>
      <c r="OW73" s="53"/>
      <c r="OX73" s="53"/>
      <c r="OY73" s="53"/>
      <c r="OZ73" s="53"/>
      <c r="PA73" s="53"/>
      <c r="PB73" s="53"/>
      <c r="PC73" s="53"/>
      <c r="PD73" s="53"/>
      <c r="PE73" s="53"/>
      <c r="PF73" s="53"/>
      <c r="PG73" s="53"/>
      <c r="PH73" s="53"/>
      <c r="PI73" s="53"/>
      <c r="PJ73" s="53"/>
      <c r="PK73" s="53"/>
      <c r="PL73" s="53"/>
      <c r="PM73" s="53"/>
      <c r="PN73" s="53"/>
      <c r="PO73" s="53"/>
      <c r="PP73" s="53"/>
      <c r="PQ73" s="53"/>
      <c r="PR73" s="53"/>
      <c r="PS73" s="53"/>
      <c r="PT73" s="53"/>
      <c r="PU73" s="53"/>
      <c r="PV73" s="53"/>
      <c r="PW73" s="53"/>
      <c r="PX73" s="53"/>
      <c r="PY73" s="53"/>
      <c r="PZ73" s="53"/>
      <c r="QA73" s="53"/>
      <c r="QB73" s="53"/>
      <c r="QC73" s="53"/>
      <c r="QD73" s="53"/>
      <c r="QE73" s="53"/>
      <c r="QF73" s="53"/>
      <c r="QG73" s="53"/>
      <c r="QH73" s="53"/>
      <c r="QI73" s="53"/>
      <c r="QJ73" s="53"/>
      <c r="QK73" s="53"/>
      <c r="QL73" s="53"/>
      <c r="QM73" s="53"/>
      <c r="QN73" s="53"/>
      <c r="QO73" s="53"/>
      <c r="QP73" s="53"/>
      <c r="QQ73" s="53"/>
      <c r="QR73" s="53"/>
      <c r="QS73" s="53"/>
      <c r="QT73" s="53"/>
      <c r="QU73" s="53"/>
      <c r="QV73" s="53"/>
      <c r="QW73" s="53"/>
      <c r="QX73" s="53"/>
      <c r="QY73" s="53"/>
      <c r="QZ73" s="53"/>
      <c r="RA73" s="53"/>
      <c r="RB73" s="53"/>
      <c r="RC73" s="53"/>
      <c r="RD73" s="53"/>
      <c r="RE73" s="53"/>
      <c r="RF73" s="53"/>
      <c r="RG73" s="53"/>
      <c r="RH73" s="53"/>
      <c r="RI73" s="53"/>
      <c r="RJ73" s="53"/>
      <c r="RK73" s="53"/>
      <c r="RL73" s="53"/>
      <c r="RM73" s="53"/>
      <c r="RN73" s="53"/>
      <c r="RO73" s="53"/>
      <c r="RP73" s="53"/>
      <c r="RQ73" s="53"/>
      <c r="RR73" s="53"/>
      <c r="RS73" s="53"/>
      <c r="RT73" s="53"/>
      <c r="RU73" s="53"/>
      <c r="RV73" s="53"/>
      <c r="RW73" s="53"/>
      <c r="RX73" s="53"/>
      <c r="RY73" s="53"/>
      <c r="RZ73" s="53"/>
      <c r="SA73" s="53"/>
      <c r="SB73" s="53"/>
      <c r="SC73" s="53"/>
      <c r="SD73" s="53"/>
      <c r="SE73" s="53"/>
      <c r="SF73" s="53"/>
      <c r="SG73" s="53"/>
      <c r="SH73" s="53"/>
      <c r="SI73" s="53"/>
      <c r="SJ73" s="53"/>
      <c r="SK73" s="53"/>
      <c r="SL73" s="53"/>
      <c r="SM73" s="53"/>
      <c r="SN73" s="53"/>
      <c r="SO73" s="53"/>
      <c r="SP73" s="53"/>
      <c r="SQ73" s="53"/>
      <c r="SR73" s="53"/>
      <c r="SS73" s="53"/>
      <c r="ST73" s="53"/>
      <c r="SU73" s="53"/>
      <c r="SV73" s="53"/>
      <c r="SW73" s="53"/>
      <c r="SX73" s="53"/>
      <c r="SY73" s="53"/>
      <c r="SZ73" s="53"/>
    </row>
    <row r="74" spans="6:520" x14ac:dyDescent="0.25">
      <c r="F74" s="52"/>
      <c r="G74" s="52"/>
      <c r="H74" s="52"/>
      <c r="I74" s="52"/>
      <c r="J74" s="52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45"/>
      <c r="AJ74" s="53"/>
      <c r="AK74" s="53"/>
      <c r="AL74" s="53"/>
      <c r="FW74" s="53"/>
      <c r="FX74" s="53"/>
      <c r="FY74" s="53"/>
      <c r="FZ74" s="53"/>
      <c r="GA74" s="53"/>
      <c r="GB74" s="53"/>
      <c r="GC74" s="53"/>
      <c r="GD74" s="53"/>
      <c r="GE74" s="53"/>
      <c r="GF74" s="53"/>
      <c r="GG74" s="53"/>
      <c r="GH74" s="53"/>
      <c r="GI74" s="53"/>
      <c r="GJ74" s="53"/>
      <c r="GK74" s="53"/>
      <c r="GL74" s="53"/>
      <c r="GM74" s="53"/>
      <c r="GN74" s="53"/>
      <c r="GO74" s="53"/>
      <c r="GP74" s="53"/>
      <c r="GQ74" s="53"/>
      <c r="GR74" s="53"/>
      <c r="GS74" s="53"/>
      <c r="GT74" s="53"/>
      <c r="GU74" s="53"/>
      <c r="GV74" s="53"/>
      <c r="GW74" s="53"/>
      <c r="GX74" s="53"/>
      <c r="GY74" s="53"/>
      <c r="GZ74" s="53"/>
      <c r="HA74" s="53"/>
      <c r="HB74" s="53"/>
      <c r="HC74" s="53"/>
      <c r="HD74" s="53"/>
      <c r="HE74" s="53"/>
      <c r="HF74" s="53"/>
      <c r="HG74" s="53"/>
      <c r="HH74" s="53"/>
      <c r="HI74" s="53"/>
      <c r="HJ74" s="53"/>
      <c r="HK74" s="53"/>
      <c r="HL74" s="53"/>
      <c r="HM74" s="53"/>
      <c r="HN74" s="53"/>
      <c r="HO74" s="53"/>
      <c r="HP74" s="53"/>
      <c r="HQ74" s="53"/>
      <c r="HR74" s="53"/>
      <c r="HS74" s="53"/>
      <c r="HT74" s="53"/>
      <c r="HU74" s="53"/>
      <c r="HV74" s="53"/>
      <c r="HW74" s="53"/>
      <c r="HX74" s="53"/>
      <c r="HY74" s="53"/>
      <c r="HZ74" s="53"/>
      <c r="IA74" s="53"/>
      <c r="IB74" s="53"/>
      <c r="IC74" s="53"/>
      <c r="ID74" s="53"/>
      <c r="IE74" s="53"/>
      <c r="IF74" s="53"/>
      <c r="IG74" s="53"/>
      <c r="IH74" s="53"/>
      <c r="II74" s="53"/>
      <c r="IJ74" s="53"/>
      <c r="IK74" s="53"/>
      <c r="IL74" s="53"/>
      <c r="IM74" s="53"/>
      <c r="IN74" s="53"/>
      <c r="IO74" s="53"/>
      <c r="IP74" s="53"/>
      <c r="IQ74" s="53"/>
      <c r="IR74" s="53"/>
      <c r="IS74" s="53"/>
      <c r="IT74" s="53"/>
      <c r="IU74" s="53"/>
      <c r="IV74" s="53"/>
      <c r="IW74" s="53"/>
      <c r="IX74" s="53"/>
      <c r="IY74" s="53"/>
      <c r="IZ74" s="53"/>
      <c r="JA74" s="53"/>
      <c r="JB74" s="53"/>
      <c r="JC74" s="53"/>
      <c r="JD74" s="53"/>
      <c r="JE74" s="53"/>
      <c r="JF74" s="53"/>
      <c r="JG74" s="53"/>
      <c r="JH74" s="53"/>
      <c r="JI74" s="53"/>
      <c r="JJ74" s="53"/>
      <c r="JK74" s="53"/>
      <c r="JL74" s="53"/>
      <c r="JM74" s="53"/>
      <c r="JN74" s="53"/>
      <c r="JO74" s="53"/>
      <c r="JP74" s="53"/>
      <c r="JQ74" s="53"/>
      <c r="JR74" s="53"/>
      <c r="JS74" s="53"/>
      <c r="JT74" s="53"/>
      <c r="JU74" s="53"/>
      <c r="JV74" s="53"/>
      <c r="JW74" s="53"/>
      <c r="JX74" s="53"/>
      <c r="JY74" s="53"/>
      <c r="JZ74" s="53"/>
      <c r="KA74" s="53"/>
      <c r="KB74" s="53"/>
      <c r="KC74" s="53"/>
      <c r="KD74" s="53"/>
      <c r="KE74" s="53"/>
      <c r="KF74" s="53"/>
      <c r="KG74" s="53"/>
      <c r="KH74" s="53"/>
      <c r="KI74" s="53"/>
      <c r="KJ74" s="53"/>
      <c r="KK74" s="53"/>
      <c r="KL74" s="53"/>
      <c r="KM74" s="53"/>
      <c r="KN74" s="53"/>
      <c r="KO74" s="53"/>
      <c r="KP74" s="53"/>
      <c r="KQ74" s="53"/>
      <c r="KR74" s="53"/>
      <c r="KS74" s="53"/>
      <c r="KT74" s="53"/>
      <c r="KU74" s="53"/>
      <c r="KV74" s="53"/>
      <c r="KW74" s="53"/>
      <c r="KX74" s="53"/>
      <c r="KY74" s="53"/>
      <c r="KZ74" s="53"/>
      <c r="LA74" s="53"/>
      <c r="LB74" s="53"/>
      <c r="LC74" s="53"/>
      <c r="LD74" s="53"/>
      <c r="LE74" s="53"/>
      <c r="LF74" s="53"/>
      <c r="LG74" s="53"/>
      <c r="LH74" s="53"/>
      <c r="LI74" s="53"/>
      <c r="LJ74" s="53"/>
      <c r="LK74" s="53"/>
      <c r="LL74" s="53"/>
      <c r="LM74" s="53"/>
      <c r="LN74" s="53"/>
      <c r="LO74" s="53"/>
      <c r="LP74" s="53"/>
      <c r="LQ74" s="53"/>
      <c r="LR74" s="53"/>
      <c r="LS74" s="53"/>
      <c r="LT74" s="53"/>
      <c r="LU74" s="53"/>
      <c r="LV74" s="53"/>
      <c r="LW74" s="53"/>
      <c r="LX74" s="53"/>
      <c r="LY74" s="53"/>
      <c r="LZ74" s="53"/>
      <c r="MA74" s="53"/>
      <c r="MB74" s="53"/>
      <c r="MC74" s="53"/>
      <c r="MD74" s="53"/>
      <c r="ME74" s="53"/>
      <c r="MF74" s="53"/>
      <c r="MG74" s="53"/>
      <c r="MH74" s="53"/>
      <c r="MI74" s="53"/>
      <c r="MJ74" s="53"/>
      <c r="MK74" s="53"/>
      <c r="ML74" s="53"/>
      <c r="MM74" s="53"/>
      <c r="MN74" s="53"/>
      <c r="MO74" s="53"/>
      <c r="MP74" s="53"/>
      <c r="MQ74" s="53"/>
      <c r="MR74" s="53"/>
      <c r="MS74" s="53"/>
      <c r="MT74" s="53"/>
      <c r="MU74" s="53"/>
      <c r="MV74" s="53"/>
      <c r="MW74" s="53"/>
      <c r="MX74" s="53"/>
      <c r="MY74" s="53"/>
      <c r="MZ74" s="53"/>
      <c r="NA74" s="53"/>
      <c r="NB74" s="53"/>
      <c r="NC74" s="53"/>
      <c r="ND74" s="53"/>
      <c r="NE74" s="53"/>
      <c r="NF74" s="53"/>
      <c r="NG74" s="53"/>
      <c r="NH74" s="53"/>
      <c r="NI74" s="53"/>
      <c r="NJ74" s="53"/>
      <c r="NK74" s="53"/>
      <c r="NL74" s="53"/>
      <c r="NM74" s="53"/>
      <c r="NN74" s="53"/>
      <c r="NO74" s="53"/>
      <c r="NP74" s="53"/>
      <c r="NQ74" s="53"/>
      <c r="NR74" s="53"/>
      <c r="NS74" s="53"/>
      <c r="NT74" s="53"/>
      <c r="NU74" s="53"/>
      <c r="NV74" s="53"/>
      <c r="NW74" s="53"/>
      <c r="NX74" s="53"/>
      <c r="NY74" s="53"/>
      <c r="NZ74" s="53"/>
      <c r="OA74" s="53"/>
      <c r="OB74" s="53"/>
      <c r="OC74" s="53"/>
      <c r="OD74" s="53"/>
      <c r="OE74" s="53"/>
      <c r="OF74" s="53"/>
      <c r="OG74" s="53"/>
      <c r="OH74" s="53"/>
      <c r="OI74" s="53"/>
      <c r="OJ74" s="53"/>
      <c r="OK74" s="53"/>
      <c r="OL74" s="53"/>
      <c r="OM74" s="53"/>
      <c r="ON74" s="53"/>
      <c r="OO74" s="53"/>
      <c r="OP74" s="53"/>
      <c r="OQ74" s="53"/>
      <c r="OR74" s="53"/>
      <c r="OS74" s="53"/>
      <c r="OT74" s="53"/>
      <c r="OU74" s="53"/>
      <c r="OV74" s="53"/>
      <c r="OW74" s="53"/>
      <c r="OX74" s="53"/>
      <c r="OY74" s="53"/>
      <c r="OZ74" s="53"/>
      <c r="PA74" s="53"/>
      <c r="PB74" s="53"/>
      <c r="PC74" s="53"/>
      <c r="PD74" s="53"/>
      <c r="PE74" s="53"/>
      <c r="PF74" s="53"/>
      <c r="PG74" s="53"/>
      <c r="PH74" s="53"/>
      <c r="PI74" s="53"/>
      <c r="PJ74" s="53"/>
      <c r="PK74" s="53"/>
      <c r="PL74" s="53"/>
      <c r="PM74" s="53"/>
      <c r="PN74" s="53"/>
      <c r="PO74" s="53"/>
      <c r="PP74" s="53"/>
      <c r="PQ74" s="53"/>
      <c r="PR74" s="53"/>
      <c r="PS74" s="53"/>
      <c r="PT74" s="53"/>
      <c r="PU74" s="53"/>
      <c r="PV74" s="53"/>
      <c r="PW74" s="53"/>
      <c r="PX74" s="53"/>
      <c r="PY74" s="53"/>
      <c r="PZ74" s="53"/>
      <c r="QA74" s="53"/>
      <c r="QB74" s="53"/>
      <c r="QC74" s="53"/>
      <c r="QD74" s="53"/>
      <c r="QE74" s="53"/>
      <c r="QF74" s="53"/>
      <c r="QG74" s="53"/>
      <c r="QH74" s="53"/>
      <c r="QI74" s="53"/>
      <c r="QJ74" s="53"/>
      <c r="QK74" s="53"/>
      <c r="QL74" s="53"/>
      <c r="QM74" s="53"/>
      <c r="QN74" s="53"/>
      <c r="QO74" s="53"/>
      <c r="QP74" s="53"/>
      <c r="QQ74" s="53"/>
      <c r="QR74" s="53"/>
      <c r="QS74" s="53"/>
      <c r="QT74" s="53"/>
      <c r="QU74" s="53"/>
      <c r="QV74" s="53"/>
      <c r="QW74" s="53"/>
      <c r="QX74" s="53"/>
      <c r="QY74" s="53"/>
      <c r="QZ74" s="53"/>
      <c r="RA74" s="53"/>
      <c r="RB74" s="53"/>
      <c r="RC74" s="53"/>
      <c r="RD74" s="53"/>
      <c r="RE74" s="53"/>
      <c r="RF74" s="53"/>
      <c r="RG74" s="53"/>
      <c r="RH74" s="53"/>
      <c r="RI74" s="53"/>
      <c r="RJ74" s="53"/>
      <c r="RK74" s="53"/>
      <c r="RL74" s="53"/>
      <c r="RM74" s="53"/>
      <c r="RN74" s="53"/>
      <c r="RO74" s="53"/>
      <c r="RP74" s="53"/>
      <c r="RQ74" s="53"/>
      <c r="RR74" s="53"/>
      <c r="RS74" s="53"/>
      <c r="RT74" s="53"/>
      <c r="RU74" s="53"/>
      <c r="RV74" s="53"/>
      <c r="RW74" s="53"/>
      <c r="RX74" s="53"/>
      <c r="RY74" s="53"/>
      <c r="RZ74" s="53"/>
      <c r="SA74" s="53"/>
      <c r="SB74" s="53"/>
      <c r="SC74" s="53"/>
      <c r="SD74" s="53"/>
      <c r="SE74" s="53"/>
      <c r="SF74" s="53"/>
      <c r="SG74" s="53"/>
      <c r="SH74" s="53"/>
      <c r="SI74" s="53"/>
      <c r="SJ74" s="53"/>
      <c r="SK74" s="53"/>
      <c r="SL74" s="53"/>
      <c r="SM74" s="53"/>
      <c r="SN74" s="53"/>
      <c r="SO74" s="53"/>
      <c r="SP74" s="53"/>
      <c r="SQ74" s="53"/>
      <c r="SR74" s="53"/>
      <c r="SS74" s="53"/>
      <c r="ST74" s="53"/>
      <c r="SU74" s="53"/>
      <c r="SV74" s="53"/>
      <c r="SW74" s="53"/>
      <c r="SX74" s="53"/>
      <c r="SY74" s="53"/>
      <c r="SZ74" s="53"/>
    </row>
    <row r="75" spans="6:520" x14ac:dyDescent="0.25">
      <c r="F75" s="52"/>
      <c r="G75" s="52"/>
      <c r="H75" s="52"/>
      <c r="I75" s="52"/>
      <c r="J75" s="52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45"/>
      <c r="AJ75" s="53"/>
      <c r="AK75" s="53"/>
      <c r="AL75" s="53"/>
      <c r="FW75" s="53"/>
      <c r="FX75" s="53"/>
      <c r="FY75" s="53"/>
      <c r="FZ75" s="53"/>
      <c r="GA75" s="53"/>
      <c r="GB75" s="53"/>
      <c r="GC75" s="53"/>
      <c r="GD75" s="53"/>
      <c r="GE75" s="53"/>
      <c r="GF75" s="53"/>
      <c r="GG75" s="53"/>
      <c r="GH75" s="53"/>
      <c r="GI75" s="53"/>
      <c r="GJ75" s="53"/>
      <c r="GK75" s="53"/>
      <c r="GL75" s="53"/>
      <c r="GM75" s="53"/>
      <c r="GN75" s="53"/>
      <c r="GO75" s="53"/>
      <c r="GP75" s="53"/>
      <c r="GQ75" s="53"/>
      <c r="GR75" s="53"/>
      <c r="GS75" s="53"/>
      <c r="GT75" s="53"/>
      <c r="GU75" s="53"/>
      <c r="GV75" s="53"/>
      <c r="GW75" s="53"/>
      <c r="GX75" s="53"/>
      <c r="GY75" s="53"/>
      <c r="GZ75" s="53"/>
      <c r="HA75" s="53"/>
      <c r="HB75" s="53"/>
      <c r="HC75" s="53"/>
      <c r="HD75" s="53"/>
      <c r="HE75" s="53"/>
      <c r="HF75" s="53"/>
      <c r="HG75" s="53"/>
      <c r="HH75" s="53"/>
      <c r="HI75" s="53"/>
      <c r="HJ75" s="53"/>
      <c r="HK75" s="53"/>
      <c r="HL75" s="53"/>
      <c r="HM75" s="53"/>
      <c r="HN75" s="53"/>
      <c r="HO75" s="53"/>
      <c r="HP75" s="53"/>
      <c r="HQ75" s="53"/>
      <c r="HR75" s="53"/>
      <c r="HS75" s="53"/>
      <c r="HT75" s="53"/>
      <c r="HU75" s="53"/>
      <c r="HV75" s="53"/>
      <c r="HW75" s="53"/>
      <c r="HX75" s="53"/>
      <c r="HY75" s="53"/>
      <c r="HZ75" s="53"/>
      <c r="IA75" s="53"/>
      <c r="IB75" s="53"/>
      <c r="IC75" s="53"/>
      <c r="ID75" s="53"/>
      <c r="IE75" s="53"/>
      <c r="IF75" s="53"/>
      <c r="IG75" s="53"/>
      <c r="IH75" s="53"/>
      <c r="II75" s="53"/>
      <c r="IJ75" s="53"/>
      <c r="IK75" s="53"/>
      <c r="IL75" s="53"/>
      <c r="IM75" s="53"/>
      <c r="IN75" s="53"/>
      <c r="IO75" s="53"/>
      <c r="IP75" s="53"/>
      <c r="IQ75" s="53"/>
      <c r="IR75" s="53"/>
      <c r="IS75" s="53"/>
      <c r="IT75" s="53"/>
      <c r="IU75" s="53"/>
      <c r="IV75" s="53"/>
      <c r="IW75" s="53"/>
      <c r="IX75" s="53"/>
      <c r="IY75" s="53"/>
      <c r="IZ75" s="53"/>
      <c r="JA75" s="53"/>
      <c r="JB75" s="53"/>
      <c r="JC75" s="53"/>
      <c r="JD75" s="53"/>
      <c r="JE75" s="53"/>
      <c r="JF75" s="53"/>
      <c r="JG75" s="53"/>
      <c r="JH75" s="53"/>
      <c r="JI75" s="53"/>
      <c r="JJ75" s="53"/>
      <c r="JK75" s="53"/>
      <c r="JL75" s="53"/>
      <c r="JM75" s="53"/>
      <c r="JN75" s="53"/>
      <c r="JO75" s="53"/>
      <c r="JP75" s="53"/>
      <c r="JQ75" s="53"/>
      <c r="JR75" s="53"/>
      <c r="JS75" s="53"/>
      <c r="JT75" s="53"/>
      <c r="JU75" s="53"/>
      <c r="JV75" s="53"/>
      <c r="JW75" s="53"/>
      <c r="JX75" s="53"/>
      <c r="JY75" s="53"/>
      <c r="JZ75" s="53"/>
      <c r="KA75" s="53"/>
      <c r="KB75" s="53"/>
      <c r="KC75" s="53"/>
      <c r="KD75" s="53"/>
      <c r="KE75" s="53"/>
      <c r="KF75" s="53"/>
      <c r="KG75" s="53"/>
      <c r="KH75" s="53"/>
      <c r="KI75" s="53"/>
      <c r="KJ75" s="53"/>
      <c r="KK75" s="53"/>
      <c r="KL75" s="53"/>
      <c r="KM75" s="53"/>
      <c r="KN75" s="53"/>
      <c r="KO75" s="53"/>
      <c r="KP75" s="53"/>
      <c r="KQ75" s="53"/>
      <c r="KR75" s="53"/>
      <c r="KS75" s="53"/>
      <c r="KT75" s="53"/>
      <c r="KU75" s="53"/>
      <c r="KV75" s="53"/>
      <c r="KW75" s="53"/>
      <c r="KX75" s="53"/>
      <c r="KY75" s="53"/>
      <c r="KZ75" s="53"/>
      <c r="LA75" s="53"/>
      <c r="LB75" s="53"/>
      <c r="LC75" s="53"/>
      <c r="LD75" s="53"/>
      <c r="LE75" s="53"/>
      <c r="LF75" s="53"/>
      <c r="LG75" s="53"/>
      <c r="LH75" s="53"/>
      <c r="LI75" s="53"/>
      <c r="LJ75" s="53"/>
      <c r="LK75" s="53"/>
      <c r="LL75" s="53"/>
      <c r="LM75" s="53"/>
      <c r="LN75" s="53"/>
      <c r="LO75" s="53"/>
      <c r="LP75" s="53"/>
      <c r="LQ75" s="53"/>
      <c r="LR75" s="53"/>
      <c r="LS75" s="53"/>
      <c r="LT75" s="53"/>
      <c r="LU75" s="53"/>
      <c r="LV75" s="53"/>
      <c r="LW75" s="53"/>
      <c r="LX75" s="53"/>
      <c r="LY75" s="53"/>
      <c r="LZ75" s="53"/>
      <c r="MA75" s="53"/>
      <c r="MB75" s="53"/>
      <c r="MC75" s="53"/>
      <c r="MD75" s="53"/>
      <c r="ME75" s="53"/>
      <c r="MF75" s="53"/>
      <c r="MG75" s="53"/>
      <c r="MH75" s="53"/>
      <c r="MI75" s="53"/>
      <c r="MJ75" s="53"/>
      <c r="MK75" s="53"/>
      <c r="ML75" s="53"/>
      <c r="MM75" s="53"/>
      <c r="MN75" s="53"/>
      <c r="MO75" s="53"/>
      <c r="MP75" s="53"/>
      <c r="MQ75" s="53"/>
      <c r="MR75" s="53"/>
      <c r="MS75" s="53"/>
      <c r="MT75" s="53"/>
      <c r="MU75" s="53"/>
      <c r="MV75" s="53"/>
      <c r="MW75" s="53"/>
      <c r="MX75" s="53"/>
      <c r="MY75" s="53"/>
      <c r="MZ75" s="53"/>
      <c r="NA75" s="53"/>
      <c r="NB75" s="53"/>
      <c r="NC75" s="53"/>
      <c r="ND75" s="53"/>
      <c r="NE75" s="53"/>
      <c r="NF75" s="53"/>
      <c r="NG75" s="53"/>
      <c r="NH75" s="53"/>
      <c r="NI75" s="53"/>
      <c r="NJ75" s="53"/>
      <c r="NK75" s="53"/>
      <c r="NL75" s="53"/>
      <c r="NM75" s="53"/>
      <c r="NN75" s="53"/>
      <c r="NO75" s="53"/>
      <c r="NP75" s="53"/>
      <c r="NQ75" s="53"/>
      <c r="NR75" s="53"/>
      <c r="NS75" s="53"/>
      <c r="NT75" s="53"/>
      <c r="NU75" s="53"/>
      <c r="NV75" s="53"/>
      <c r="NW75" s="53"/>
      <c r="NX75" s="53"/>
      <c r="NY75" s="53"/>
      <c r="NZ75" s="53"/>
      <c r="OA75" s="53"/>
      <c r="OB75" s="53"/>
      <c r="OC75" s="53"/>
      <c r="OD75" s="53"/>
      <c r="OE75" s="53"/>
      <c r="OF75" s="53"/>
      <c r="OG75" s="53"/>
      <c r="OH75" s="53"/>
      <c r="OI75" s="53"/>
      <c r="OJ75" s="53"/>
      <c r="OK75" s="53"/>
      <c r="OL75" s="53"/>
      <c r="OM75" s="53"/>
      <c r="ON75" s="53"/>
      <c r="OO75" s="53"/>
      <c r="OP75" s="53"/>
      <c r="OQ75" s="53"/>
      <c r="OR75" s="53"/>
      <c r="OS75" s="53"/>
      <c r="OT75" s="53"/>
      <c r="OU75" s="53"/>
      <c r="OV75" s="53"/>
      <c r="OW75" s="53"/>
      <c r="OX75" s="53"/>
      <c r="OY75" s="53"/>
      <c r="OZ75" s="53"/>
      <c r="PA75" s="53"/>
      <c r="PB75" s="53"/>
      <c r="PC75" s="53"/>
      <c r="PD75" s="53"/>
      <c r="PE75" s="53"/>
      <c r="PF75" s="53"/>
      <c r="PG75" s="53"/>
      <c r="PH75" s="53"/>
      <c r="PI75" s="53"/>
      <c r="PJ75" s="53"/>
      <c r="PK75" s="53"/>
      <c r="PL75" s="53"/>
      <c r="PM75" s="53"/>
      <c r="PN75" s="53"/>
      <c r="PO75" s="53"/>
      <c r="PP75" s="53"/>
      <c r="PQ75" s="53"/>
      <c r="PR75" s="53"/>
      <c r="PS75" s="53"/>
      <c r="PT75" s="53"/>
      <c r="PU75" s="53"/>
      <c r="PV75" s="53"/>
      <c r="PW75" s="53"/>
      <c r="PX75" s="53"/>
      <c r="PY75" s="53"/>
      <c r="PZ75" s="53"/>
      <c r="QA75" s="53"/>
      <c r="QB75" s="53"/>
      <c r="QC75" s="53"/>
      <c r="QD75" s="53"/>
      <c r="QE75" s="53"/>
      <c r="QF75" s="53"/>
      <c r="QG75" s="53"/>
      <c r="QH75" s="53"/>
      <c r="QI75" s="53"/>
      <c r="QJ75" s="53"/>
      <c r="QK75" s="53"/>
      <c r="QL75" s="53"/>
      <c r="QM75" s="53"/>
      <c r="QN75" s="53"/>
      <c r="QO75" s="53"/>
      <c r="QP75" s="53"/>
      <c r="QQ75" s="53"/>
      <c r="QR75" s="53"/>
      <c r="QS75" s="53"/>
      <c r="QT75" s="53"/>
      <c r="QU75" s="53"/>
      <c r="QV75" s="53"/>
      <c r="QW75" s="53"/>
      <c r="QX75" s="53"/>
      <c r="QY75" s="53"/>
      <c r="QZ75" s="53"/>
      <c r="RA75" s="53"/>
      <c r="RB75" s="53"/>
      <c r="RC75" s="53"/>
      <c r="RD75" s="53"/>
      <c r="RE75" s="53"/>
      <c r="RF75" s="53"/>
      <c r="RG75" s="53"/>
      <c r="RH75" s="53"/>
      <c r="RI75" s="53"/>
      <c r="RJ75" s="53"/>
      <c r="RK75" s="53"/>
      <c r="RL75" s="53"/>
      <c r="RM75" s="53"/>
      <c r="RN75" s="53"/>
      <c r="RO75" s="53"/>
      <c r="RP75" s="53"/>
      <c r="RQ75" s="53"/>
      <c r="RR75" s="53"/>
      <c r="RS75" s="53"/>
      <c r="RT75" s="53"/>
      <c r="RU75" s="53"/>
      <c r="RV75" s="53"/>
      <c r="RW75" s="53"/>
      <c r="RX75" s="53"/>
      <c r="RY75" s="53"/>
      <c r="RZ75" s="53"/>
      <c r="SA75" s="53"/>
      <c r="SB75" s="53"/>
      <c r="SC75" s="53"/>
      <c r="SD75" s="53"/>
      <c r="SE75" s="53"/>
      <c r="SF75" s="53"/>
      <c r="SG75" s="53"/>
      <c r="SH75" s="53"/>
      <c r="SI75" s="53"/>
      <c r="SJ75" s="53"/>
      <c r="SK75" s="53"/>
      <c r="SL75" s="53"/>
      <c r="SM75" s="53"/>
      <c r="SN75" s="53"/>
      <c r="SO75" s="53"/>
      <c r="SP75" s="53"/>
      <c r="SQ75" s="53"/>
      <c r="SR75" s="53"/>
      <c r="SS75" s="53"/>
      <c r="ST75" s="53"/>
      <c r="SU75" s="53"/>
      <c r="SV75" s="53"/>
      <c r="SW75" s="53"/>
      <c r="SX75" s="53"/>
      <c r="SY75" s="53"/>
      <c r="SZ75" s="53"/>
    </row>
    <row r="76" spans="6:520" x14ac:dyDescent="0.25">
      <c r="F76" s="52"/>
      <c r="G76" s="52"/>
      <c r="H76" s="52"/>
      <c r="I76" s="52"/>
      <c r="J76" s="52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45"/>
      <c r="AJ76" s="53"/>
      <c r="AK76" s="53"/>
      <c r="AL76" s="53"/>
      <c r="FW76" s="53"/>
      <c r="FX76" s="53"/>
      <c r="FY76" s="53"/>
      <c r="FZ76" s="53"/>
      <c r="GA76" s="53"/>
      <c r="GB76" s="53"/>
      <c r="GC76" s="53"/>
      <c r="GD76" s="53"/>
      <c r="GE76" s="53"/>
      <c r="GF76" s="53"/>
      <c r="GG76" s="53"/>
      <c r="GH76" s="53"/>
      <c r="GI76" s="53"/>
      <c r="GJ76" s="53"/>
      <c r="GK76" s="53"/>
      <c r="GL76" s="53"/>
      <c r="GM76" s="53"/>
      <c r="GN76" s="53"/>
      <c r="GO76" s="53"/>
      <c r="GP76" s="53"/>
      <c r="GQ76" s="53"/>
      <c r="GR76" s="53"/>
      <c r="GS76" s="53"/>
      <c r="GT76" s="53"/>
      <c r="GU76" s="53"/>
      <c r="GV76" s="53"/>
      <c r="GW76" s="53"/>
      <c r="GX76" s="53"/>
      <c r="GY76" s="53"/>
      <c r="GZ76" s="53"/>
      <c r="HA76" s="53"/>
      <c r="HB76" s="53"/>
      <c r="HC76" s="53"/>
      <c r="HD76" s="53"/>
      <c r="HE76" s="53"/>
      <c r="HF76" s="53"/>
      <c r="HG76" s="53"/>
      <c r="HH76" s="53"/>
      <c r="HI76" s="53"/>
      <c r="HJ76" s="53"/>
      <c r="HK76" s="53"/>
      <c r="HL76" s="53"/>
      <c r="HM76" s="53"/>
      <c r="HN76" s="53"/>
      <c r="HO76" s="53"/>
      <c r="HP76" s="53"/>
      <c r="HQ76" s="53"/>
      <c r="HR76" s="53"/>
      <c r="HS76" s="53"/>
      <c r="HT76" s="53"/>
      <c r="HU76" s="53"/>
      <c r="HV76" s="53"/>
      <c r="HW76" s="53"/>
      <c r="HX76" s="53"/>
      <c r="HY76" s="53"/>
      <c r="HZ76" s="53"/>
      <c r="IA76" s="53"/>
      <c r="IB76" s="53"/>
      <c r="IC76" s="53"/>
      <c r="ID76" s="53"/>
      <c r="IE76" s="53"/>
      <c r="IF76" s="53"/>
      <c r="IG76" s="53"/>
      <c r="IH76" s="53"/>
      <c r="II76" s="53"/>
      <c r="IJ76" s="53"/>
      <c r="IK76" s="53"/>
      <c r="IL76" s="53"/>
      <c r="IM76" s="53"/>
      <c r="IN76" s="53"/>
      <c r="IO76" s="53"/>
      <c r="IP76" s="53"/>
      <c r="IQ76" s="53"/>
      <c r="IR76" s="53"/>
      <c r="IS76" s="53"/>
      <c r="IT76" s="53"/>
      <c r="IU76" s="53"/>
      <c r="IV76" s="53"/>
      <c r="IW76" s="53"/>
      <c r="IX76" s="53"/>
      <c r="IY76" s="53"/>
      <c r="IZ76" s="53"/>
      <c r="JA76" s="53"/>
      <c r="JB76" s="53"/>
      <c r="JC76" s="53"/>
      <c r="JD76" s="53"/>
      <c r="JE76" s="53"/>
      <c r="JF76" s="53"/>
      <c r="JG76" s="53"/>
      <c r="JH76" s="53"/>
      <c r="JI76" s="53"/>
      <c r="JJ76" s="53"/>
      <c r="JK76" s="53"/>
      <c r="JL76" s="53"/>
      <c r="JM76" s="53"/>
      <c r="JN76" s="53"/>
      <c r="JO76" s="53"/>
      <c r="JP76" s="53"/>
      <c r="JQ76" s="53"/>
      <c r="JR76" s="53"/>
      <c r="JS76" s="53"/>
      <c r="JT76" s="53"/>
      <c r="JU76" s="53"/>
      <c r="JV76" s="53"/>
      <c r="JW76" s="53"/>
      <c r="JX76" s="53"/>
      <c r="JY76" s="53"/>
      <c r="JZ76" s="53"/>
      <c r="KA76" s="53"/>
      <c r="KB76" s="53"/>
      <c r="KC76" s="53"/>
      <c r="KD76" s="53"/>
      <c r="KE76" s="53"/>
      <c r="KF76" s="53"/>
      <c r="KG76" s="53"/>
      <c r="KH76" s="53"/>
      <c r="KI76" s="53"/>
      <c r="KJ76" s="53"/>
      <c r="KK76" s="53"/>
      <c r="KL76" s="53"/>
      <c r="KM76" s="53"/>
      <c r="KN76" s="53"/>
      <c r="KO76" s="53"/>
      <c r="KP76" s="53"/>
      <c r="KQ76" s="53"/>
      <c r="KR76" s="53"/>
      <c r="KS76" s="53"/>
      <c r="KT76" s="53"/>
      <c r="KU76" s="53"/>
      <c r="KV76" s="53"/>
      <c r="KW76" s="53"/>
      <c r="KX76" s="53"/>
      <c r="KY76" s="53"/>
      <c r="KZ76" s="53"/>
      <c r="LA76" s="53"/>
      <c r="LB76" s="53"/>
      <c r="LC76" s="53"/>
      <c r="LD76" s="53"/>
      <c r="LE76" s="53"/>
      <c r="LF76" s="53"/>
      <c r="LG76" s="53"/>
      <c r="LH76" s="53"/>
      <c r="LI76" s="53"/>
      <c r="LJ76" s="53"/>
      <c r="LK76" s="53"/>
      <c r="LL76" s="53"/>
      <c r="LM76" s="53"/>
      <c r="LN76" s="53"/>
      <c r="LO76" s="53"/>
      <c r="LP76" s="53"/>
      <c r="LQ76" s="53"/>
      <c r="LR76" s="53"/>
      <c r="LS76" s="53"/>
      <c r="LT76" s="53"/>
      <c r="LU76" s="53"/>
      <c r="LV76" s="53"/>
      <c r="LW76" s="53"/>
      <c r="LX76" s="53"/>
      <c r="LY76" s="53"/>
      <c r="LZ76" s="53"/>
      <c r="MA76" s="53"/>
      <c r="MB76" s="53"/>
      <c r="MC76" s="53"/>
      <c r="MD76" s="53"/>
      <c r="ME76" s="53"/>
      <c r="MF76" s="53"/>
      <c r="MG76" s="53"/>
      <c r="MH76" s="53"/>
      <c r="MI76" s="53"/>
      <c r="MJ76" s="53"/>
      <c r="MK76" s="53"/>
      <c r="ML76" s="53"/>
      <c r="MM76" s="53"/>
      <c r="MN76" s="53"/>
      <c r="MO76" s="53"/>
      <c r="MP76" s="53"/>
      <c r="MQ76" s="53"/>
      <c r="MR76" s="53"/>
      <c r="MS76" s="53"/>
      <c r="MT76" s="53"/>
      <c r="MU76" s="53"/>
      <c r="MV76" s="53"/>
      <c r="MW76" s="53"/>
      <c r="MX76" s="53"/>
      <c r="MY76" s="53"/>
      <c r="MZ76" s="53"/>
      <c r="NA76" s="53"/>
      <c r="NB76" s="53"/>
      <c r="NC76" s="53"/>
      <c r="ND76" s="53"/>
      <c r="NE76" s="53"/>
      <c r="NF76" s="53"/>
      <c r="NG76" s="53"/>
      <c r="NH76" s="53"/>
      <c r="NI76" s="53"/>
      <c r="NJ76" s="53"/>
      <c r="NK76" s="53"/>
      <c r="NL76" s="53"/>
      <c r="NM76" s="53"/>
      <c r="NN76" s="53"/>
      <c r="NO76" s="53"/>
      <c r="NP76" s="53"/>
      <c r="NQ76" s="53"/>
      <c r="NR76" s="53"/>
      <c r="NS76" s="53"/>
      <c r="NT76" s="53"/>
      <c r="NU76" s="53"/>
      <c r="NV76" s="53"/>
      <c r="NW76" s="53"/>
      <c r="NX76" s="53"/>
      <c r="NY76" s="53"/>
      <c r="NZ76" s="53"/>
      <c r="OA76" s="53"/>
      <c r="OB76" s="53"/>
      <c r="OC76" s="53"/>
      <c r="OD76" s="53"/>
      <c r="OE76" s="53"/>
      <c r="OF76" s="53"/>
      <c r="OG76" s="53"/>
      <c r="OH76" s="53"/>
      <c r="OI76" s="53"/>
      <c r="OJ76" s="53"/>
      <c r="OK76" s="53"/>
      <c r="OL76" s="53"/>
      <c r="OM76" s="53"/>
      <c r="ON76" s="53"/>
      <c r="OO76" s="53"/>
      <c r="OP76" s="53"/>
      <c r="OQ76" s="53"/>
      <c r="OR76" s="53"/>
      <c r="OS76" s="53"/>
      <c r="OT76" s="53"/>
      <c r="OU76" s="53"/>
      <c r="OV76" s="53"/>
      <c r="OW76" s="53"/>
      <c r="OX76" s="53"/>
      <c r="OY76" s="53"/>
      <c r="OZ76" s="53"/>
      <c r="PA76" s="53"/>
      <c r="PB76" s="53"/>
      <c r="PC76" s="53"/>
      <c r="PD76" s="53"/>
      <c r="PE76" s="53"/>
      <c r="PF76" s="53"/>
      <c r="PG76" s="53"/>
      <c r="PH76" s="53"/>
      <c r="PI76" s="53"/>
      <c r="PJ76" s="53"/>
      <c r="PK76" s="53"/>
      <c r="PL76" s="53"/>
      <c r="PM76" s="53"/>
      <c r="PN76" s="53"/>
      <c r="PO76" s="53"/>
      <c r="PP76" s="53"/>
      <c r="PQ76" s="53"/>
      <c r="PR76" s="53"/>
      <c r="PS76" s="53"/>
      <c r="PT76" s="53"/>
      <c r="PU76" s="53"/>
      <c r="PV76" s="53"/>
      <c r="PW76" s="53"/>
      <c r="PX76" s="53"/>
      <c r="PY76" s="53"/>
      <c r="PZ76" s="53"/>
      <c r="QA76" s="53"/>
      <c r="QB76" s="53"/>
      <c r="QC76" s="53"/>
      <c r="QD76" s="53"/>
      <c r="QE76" s="53"/>
      <c r="QF76" s="53"/>
      <c r="QG76" s="53"/>
      <c r="QH76" s="53"/>
      <c r="QI76" s="53"/>
      <c r="QJ76" s="53"/>
      <c r="QK76" s="53"/>
      <c r="QL76" s="53"/>
      <c r="QM76" s="53"/>
      <c r="QN76" s="53"/>
      <c r="QO76" s="53"/>
      <c r="QP76" s="53"/>
      <c r="QQ76" s="53"/>
      <c r="QR76" s="53"/>
      <c r="QS76" s="53"/>
      <c r="QT76" s="53"/>
      <c r="QU76" s="53"/>
      <c r="QV76" s="53"/>
      <c r="QW76" s="53"/>
      <c r="QX76" s="53"/>
      <c r="QY76" s="53"/>
      <c r="QZ76" s="53"/>
      <c r="RA76" s="53"/>
      <c r="RB76" s="53"/>
      <c r="RC76" s="53"/>
      <c r="RD76" s="53"/>
      <c r="RE76" s="53"/>
      <c r="RF76" s="53"/>
      <c r="RG76" s="53"/>
      <c r="RH76" s="53"/>
      <c r="RI76" s="53"/>
      <c r="RJ76" s="53"/>
      <c r="RK76" s="53"/>
      <c r="RL76" s="53"/>
      <c r="RM76" s="53"/>
      <c r="RN76" s="53"/>
      <c r="RO76" s="53"/>
      <c r="RP76" s="53"/>
      <c r="RQ76" s="53"/>
      <c r="RR76" s="53"/>
      <c r="RS76" s="53"/>
      <c r="RT76" s="53"/>
      <c r="RU76" s="53"/>
      <c r="RV76" s="53"/>
      <c r="RW76" s="53"/>
      <c r="RX76" s="53"/>
      <c r="RY76" s="53"/>
      <c r="RZ76" s="53"/>
      <c r="SA76" s="53"/>
      <c r="SB76" s="53"/>
      <c r="SC76" s="53"/>
      <c r="SD76" s="53"/>
      <c r="SE76" s="53"/>
      <c r="SF76" s="53"/>
      <c r="SG76" s="53"/>
      <c r="SH76" s="53"/>
      <c r="SI76" s="53"/>
      <c r="SJ76" s="53"/>
      <c r="SK76" s="53"/>
      <c r="SL76" s="53"/>
      <c r="SM76" s="53"/>
      <c r="SN76" s="53"/>
      <c r="SO76" s="53"/>
      <c r="SP76" s="53"/>
      <c r="SQ76" s="53"/>
      <c r="SR76" s="53"/>
      <c r="SS76" s="53"/>
      <c r="ST76" s="53"/>
      <c r="SU76" s="53"/>
      <c r="SV76" s="53"/>
      <c r="SW76" s="53"/>
      <c r="SX76" s="53"/>
      <c r="SY76" s="53"/>
      <c r="SZ76" s="53"/>
    </row>
    <row r="77" spans="6:520" x14ac:dyDescent="0.25">
      <c r="F77" s="52"/>
      <c r="G77" s="52"/>
      <c r="H77" s="52"/>
      <c r="I77" s="52"/>
      <c r="J77" s="52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45"/>
      <c r="AJ77" s="53"/>
      <c r="AK77" s="53"/>
      <c r="AL77" s="53"/>
      <c r="FW77" s="53"/>
      <c r="FX77" s="53"/>
      <c r="FY77" s="53"/>
      <c r="FZ77" s="53"/>
      <c r="GA77" s="53"/>
      <c r="GB77" s="53"/>
      <c r="GC77" s="53"/>
      <c r="GD77" s="53"/>
      <c r="GE77" s="53"/>
      <c r="GF77" s="53"/>
      <c r="GG77" s="53"/>
      <c r="GH77" s="53"/>
      <c r="GI77" s="53"/>
      <c r="GJ77" s="53"/>
      <c r="GK77" s="53"/>
      <c r="GL77" s="53"/>
      <c r="GM77" s="53"/>
      <c r="GN77" s="53"/>
      <c r="GO77" s="53"/>
      <c r="GP77" s="53"/>
      <c r="GQ77" s="53"/>
      <c r="GR77" s="53"/>
      <c r="GS77" s="53"/>
      <c r="GT77" s="53"/>
      <c r="GU77" s="53"/>
      <c r="GV77" s="53"/>
      <c r="GW77" s="53"/>
      <c r="GX77" s="53"/>
      <c r="GY77" s="53"/>
      <c r="GZ77" s="53"/>
      <c r="HA77" s="53"/>
      <c r="HB77" s="53"/>
      <c r="HC77" s="53"/>
      <c r="HD77" s="53"/>
      <c r="HE77" s="53"/>
      <c r="HF77" s="53"/>
      <c r="HG77" s="53"/>
      <c r="HH77" s="53"/>
      <c r="HI77" s="53"/>
      <c r="HJ77" s="53"/>
      <c r="HK77" s="53"/>
      <c r="HL77" s="53"/>
      <c r="HM77" s="53"/>
      <c r="HN77" s="53"/>
      <c r="HO77" s="53"/>
      <c r="HP77" s="53"/>
      <c r="HQ77" s="53"/>
      <c r="HR77" s="53"/>
      <c r="HS77" s="53"/>
      <c r="HT77" s="53"/>
      <c r="HU77" s="53"/>
      <c r="HV77" s="53"/>
      <c r="HW77" s="53"/>
      <c r="HX77" s="53"/>
      <c r="HY77" s="53"/>
      <c r="HZ77" s="53"/>
      <c r="IA77" s="53"/>
      <c r="IB77" s="53"/>
      <c r="IC77" s="53"/>
      <c r="ID77" s="53"/>
      <c r="IE77" s="53"/>
      <c r="IF77" s="53"/>
      <c r="IG77" s="53"/>
      <c r="IH77" s="53"/>
      <c r="II77" s="53"/>
      <c r="IJ77" s="53"/>
      <c r="IK77" s="53"/>
      <c r="IL77" s="53"/>
      <c r="IM77" s="53"/>
      <c r="IN77" s="53"/>
      <c r="IO77" s="53"/>
      <c r="IP77" s="53"/>
      <c r="IQ77" s="53"/>
      <c r="IR77" s="53"/>
      <c r="IS77" s="53"/>
      <c r="IT77" s="53"/>
      <c r="IU77" s="53"/>
      <c r="IV77" s="53"/>
      <c r="IW77" s="53"/>
      <c r="IX77" s="53"/>
      <c r="IY77" s="53"/>
      <c r="IZ77" s="53"/>
      <c r="JA77" s="53"/>
      <c r="JB77" s="53"/>
      <c r="JC77" s="53"/>
      <c r="JD77" s="53"/>
      <c r="JE77" s="53"/>
      <c r="JF77" s="53"/>
      <c r="JG77" s="53"/>
      <c r="JH77" s="53"/>
      <c r="JI77" s="53"/>
      <c r="JJ77" s="53"/>
      <c r="JK77" s="53"/>
      <c r="JL77" s="53"/>
      <c r="JM77" s="53"/>
      <c r="JN77" s="53"/>
      <c r="JO77" s="53"/>
      <c r="JP77" s="53"/>
      <c r="JQ77" s="53"/>
      <c r="JR77" s="53"/>
      <c r="JS77" s="53"/>
      <c r="JT77" s="53"/>
      <c r="JU77" s="53"/>
      <c r="JV77" s="53"/>
      <c r="JW77" s="53"/>
      <c r="JX77" s="53"/>
      <c r="JY77" s="53"/>
      <c r="JZ77" s="53"/>
      <c r="KA77" s="53"/>
      <c r="KB77" s="53"/>
      <c r="KC77" s="53"/>
      <c r="KD77" s="53"/>
      <c r="KE77" s="53"/>
      <c r="KF77" s="53"/>
      <c r="KG77" s="53"/>
      <c r="KH77" s="53"/>
      <c r="KI77" s="53"/>
      <c r="KJ77" s="53"/>
      <c r="KK77" s="53"/>
      <c r="KL77" s="53"/>
      <c r="KM77" s="53"/>
      <c r="KN77" s="53"/>
      <c r="KO77" s="53"/>
      <c r="KP77" s="53"/>
      <c r="KQ77" s="53"/>
      <c r="KR77" s="53"/>
      <c r="KS77" s="53"/>
      <c r="KT77" s="53"/>
      <c r="KU77" s="53"/>
      <c r="KV77" s="53"/>
      <c r="KW77" s="53"/>
      <c r="KX77" s="53"/>
      <c r="KY77" s="53"/>
      <c r="KZ77" s="53"/>
      <c r="LA77" s="53"/>
      <c r="LB77" s="53"/>
      <c r="LC77" s="53"/>
      <c r="LD77" s="53"/>
      <c r="LE77" s="53"/>
      <c r="LF77" s="53"/>
      <c r="LG77" s="53"/>
      <c r="LH77" s="53"/>
      <c r="LI77" s="53"/>
      <c r="LJ77" s="53"/>
      <c r="LK77" s="53"/>
      <c r="LL77" s="53"/>
      <c r="LM77" s="53"/>
      <c r="LN77" s="53"/>
      <c r="LO77" s="53"/>
      <c r="LP77" s="53"/>
      <c r="LQ77" s="53"/>
      <c r="LR77" s="53"/>
      <c r="LS77" s="53"/>
      <c r="LT77" s="53"/>
      <c r="LU77" s="53"/>
      <c r="LV77" s="53"/>
      <c r="LW77" s="53"/>
      <c r="LX77" s="53"/>
      <c r="LY77" s="53"/>
      <c r="LZ77" s="53"/>
      <c r="MA77" s="53"/>
      <c r="MB77" s="53"/>
      <c r="MC77" s="53"/>
      <c r="MD77" s="53"/>
      <c r="ME77" s="53"/>
      <c r="MF77" s="53"/>
      <c r="MG77" s="53"/>
      <c r="MH77" s="53"/>
      <c r="MI77" s="53"/>
      <c r="MJ77" s="53"/>
      <c r="MK77" s="53"/>
      <c r="ML77" s="53"/>
      <c r="MM77" s="53"/>
      <c r="MN77" s="53"/>
      <c r="MO77" s="53"/>
      <c r="MP77" s="53"/>
      <c r="MQ77" s="53"/>
      <c r="MR77" s="53"/>
      <c r="MS77" s="53"/>
      <c r="MT77" s="53"/>
      <c r="MU77" s="53"/>
      <c r="MV77" s="53"/>
      <c r="MW77" s="53"/>
      <c r="MX77" s="53"/>
      <c r="MY77" s="53"/>
      <c r="MZ77" s="53"/>
      <c r="NA77" s="53"/>
      <c r="NB77" s="53"/>
      <c r="NC77" s="53"/>
      <c r="ND77" s="53"/>
      <c r="NE77" s="53"/>
      <c r="NF77" s="53"/>
      <c r="NG77" s="53"/>
      <c r="NH77" s="53"/>
      <c r="NI77" s="53"/>
      <c r="NJ77" s="53"/>
      <c r="NK77" s="53"/>
      <c r="NL77" s="53"/>
      <c r="NM77" s="53"/>
      <c r="NN77" s="53"/>
      <c r="NO77" s="53"/>
      <c r="NP77" s="53"/>
      <c r="NQ77" s="53"/>
      <c r="NR77" s="53"/>
      <c r="NS77" s="53"/>
      <c r="NT77" s="53"/>
      <c r="NU77" s="53"/>
      <c r="NV77" s="53"/>
      <c r="NW77" s="53"/>
      <c r="NX77" s="53"/>
      <c r="NY77" s="53"/>
      <c r="NZ77" s="53"/>
      <c r="OA77" s="53"/>
      <c r="OB77" s="53"/>
      <c r="OC77" s="53"/>
      <c r="OD77" s="53"/>
      <c r="OE77" s="53"/>
      <c r="OF77" s="53"/>
      <c r="OG77" s="53"/>
      <c r="OH77" s="53"/>
      <c r="OI77" s="53"/>
      <c r="OJ77" s="53"/>
      <c r="OK77" s="53"/>
      <c r="OL77" s="53"/>
      <c r="OM77" s="53"/>
      <c r="ON77" s="53"/>
      <c r="OO77" s="53"/>
      <c r="OP77" s="53"/>
      <c r="OQ77" s="53"/>
      <c r="OR77" s="53"/>
      <c r="OS77" s="53"/>
      <c r="OT77" s="53"/>
      <c r="OU77" s="53"/>
      <c r="OV77" s="53"/>
      <c r="OW77" s="53"/>
      <c r="OX77" s="53"/>
      <c r="OY77" s="53"/>
      <c r="OZ77" s="53"/>
      <c r="PA77" s="53"/>
      <c r="PB77" s="53"/>
      <c r="PC77" s="53"/>
      <c r="PD77" s="53"/>
      <c r="PE77" s="53"/>
      <c r="PF77" s="53"/>
      <c r="PG77" s="53"/>
      <c r="PH77" s="53"/>
      <c r="PI77" s="53"/>
      <c r="PJ77" s="53"/>
      <c r="PK77" s="53"/>
      <c r="PL77" s="53"/>
      <c r="PM77" s="53"/>
      <c r="PN77" s="53"/>
      <c r="PO77" s="53"/>
      <c r="PP77" s="53"/>
      <c r="PQ77" s="53"/>
      <c r="PR77" s="53"/>
      <c r="PS77" s="53"/>
      <c r="PT77" s="53"/>
      <c r="PU77" s="53"/>
      <c r="PV77" s="53"/>
      <c r="PW77" s="53"/>
      <c r="PX77" s="53"/>
      <c r="PY77" s="53"/>
      <c r="PZ77" s="53"/>
      <c r="QA77" s="53"/>
      <c r="QB77" s="53"/>
      <c r="QC77" s="53"/>
      <c r="QD77" s="53"/>
      <c r="QE77" s="53"/>
      <c r="QF77" s="53"/>
      <c r="QG77" s="53"/>
      <c r="QH77" s="53"/>
      <c r="QI77" s="53"/>
      <c r="QJ77" s="53"/>
      <c r="QK77" s="53"/>
      <c r="QL77" s="53"/>
      <c r="QM77" s="53"/>
      <c r="QN77" s="53"/>
      <c r="QO77" s="53"/>
      <c r="QP77" s="53"/>
      <c r="QQ77" s="53"/>
      <c r="QR77" s="53"/>
      <c r="QS77" s="53"/>
      <c r="QT77" s="53"/>
      <c r="QU77" s="53"/>
      <c r="QV77" s="53"/>
      <c r="QW77" s="53"/>
      <c r="QX77" s="53"/>
      <c r="QY77" s="53"/>
      <c r="QZ77" s="53"/>
      <c r="RA77" s="53"/>
      <c r="RB77" s="53"/>
      <c r="RC77" s="53"/>
      <c r="RD77" s="53"/>
      <c r="RE77" s="53"/>
      <c r="RF77" s="53"/>
      <c r="RG77" s="53"/>
      <c r="RH77" s="53"/>
      <c r="RI77" s="53"/>
      <c r="RJ77" s="53"/>
      <c r="RK77" s="53"/>
      <c r="RL77" s="53"/>
      <c r="RM77" s="53"/>
      <c r="RN77" s="53"/>
      <c r="RO77" s="53"/>
      <c r="RP77" s="53"/>
      <c r="RQ77" s="53"/>
      <c r="RR77" s="53"/>
      <c r="RS77" s="53"/>
      <c r="RT77" s="53"/>
      <c r="RU77" s="53"/>
      <c r="RV77" s="53"/>
      <c r="RW77" s="53"/>
      <c r="RX77" s="53"/>
      <c r="RY77" s="53"/>
      <c r="RZ77" s="53"/>
      <c r="SA77" s="53"/>
      <c r="SB77" s="53"/>
      <c r="SC77" s="53"/>
      <c r="SD77" s="53"/>
      <c r="SE77" s="53"/>
      <c r="SF77" s="53"/>
      <c r="SG77" s="53"/>
      <c r="SH77" s="53"/>
      <c r="SI77" s="53"/>
      <c r="SJ77" s="53"/>
      <c r="SK77" s="53"/>
      <c r="SL77" s="53"/>
      <c r="SM77" s="53"/>
      <c r="SN77" s="53"/>
      <c r="SO77" s="53"/>
      <c r="SP77" s="53"/>
      <c r="SQ77" s="53"/>
      <c r="SR77" s="53"/>
      <c r="SS77" s="53"/>
      <c r="ST77" s="53"/>
      <c r="SU77" s="53"/>
      <c r="SV77" s="53"/>
      <c r="SW77" s="53"/>
      <c r="SX77" s="53"/>
      <c r="SY77" s="53"/>
      <c r="SZ77" s="53"/>
    </row>
    <row r="78" spans="6:520" x14ac:dyDescent="0.25">
      <c r="F78" s="52"/>
      <c r="G78" s="52"/>
      <c r="H78" s="52"/>
      <c r="I78" s="52"/>
      <c r="J78" s="52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45"/>
      <c r="AJ78" s="53"/>
      <c r="AK78" s="53"/>
      <c r="AL78" s="53"/>
      <c r="FW78" s="53"/>
      <c r="FX78" s="53"/>
      <c r="FY78" s="53"/>
      <c r="FZ78" s="53"/>
      <c r="GA78" s="53"/>
      <c r="GB78" s="53"/>
      <c r="GC78" s="53"/>
      <c r="GD78" s="53"/>
      <c r="GE78" s="53"/>
      <c r="GF78" s="53"/>
      <c r="GG78" s="53"/>
      <c r="GH78" s="53"/>
      <c r="GI78" s="53"/>
      <c r="GJ78" s="53"/>
      <c r="GK78" s="53"/>
      <c r="GL78" s="53"/>
      <c r="GM78" s="53"/>
      <c r="GN78" s="53"/>
      <c r="GO78" s="53"/>
      <c r="GP78" s="53"/>
      <c r="GQ78" s="53"/>
      <c r="GR78" s="53"/>
      <c r="GS78" s="53"/>
      <c r="GT78" s="53"/>
      <c r="GU78" s="53"/>
      <c r="GV78" s="53"/>
      <c r="GW78" s="53"/>
      <c r="GX78" s="53"/>
      <c r="GY78" s="53"/>
      <c r="GZ78" s="53"/>
      <c r="HA78" s="53"/>
      <c r="HB78" s="53"/>
      <c r="HC78" s="53"/>
      <c r="HD78" s="53"/>
      <c r="HE78" s="53"/>
      <c r="HF78" s="53"/>
      <c r="HG78" s="53"/>
      <c r="HH78" s="53"/>
      <c r="HI78" s="53"/>
      <c r="HJ78" s="53"/>
      <c r="HK78" s="53"/>
      <c r="HL78" s="53"/>
      <c r="HM78" s="53"/>
      <c r="HN78" s="53"/>
      <c r="HO78" s="53"/>
      <c r="HP78" s="53"/>
      <c r="HQ78" s="53"/>
      <c r="HR78" s="53"/>
      <c r="HS78" s="53"/>
      <c r="HT78" s="53"/>
      <c r="HU78" s="53"/>
      <c r="HV78" s="53"/>
      <c r="HW78" s="53"/>
      <c r="HX78" s="53"/>
      <c r="HY78" s="53"/>
      <c r="HZ78" s="53"/>
      <c r="IA78" s="53"/>
      <c r="IB78" s="53"/>
      <c r="IC78" s="53"/>
      <c r="ID78" s="53"/>
      <c r="IE78" s="53"/>
      <c r="IF78" s="53"/>
      <c r="IG78" s="53"/>
      <c r="IH78" s="53"/>
      <c r="II78" s="53"/>
      <c r="IJ78" s="53"/>
      <c r="IK78" s="53"/>
      <c r="IL78" s="53"/>
      <c r="IM78" s="53"/>
      <c r="IN78" s="53"/>
      <c r="IO78" s="53"/>
      <c r="IP78" s="53"/>
      <c r="IQ78" s="53"/>
      <c r="IR78" s="53"/>
      <c r="IS78" s="53"/>
      <c r="IT78" s="53"/>
      <c r="IU78" s="53"/>
      <c r="IV78" s="53"/>
      <c r="IW78" s="53"/>
      <c r="IX78" s="53"/>
      <c r="IY78" s="53"/>
      <c r="IZ78" s="53"/>
      <c r="JA78" s="53"/>
      <c r="JB78" s="53"/>
      <c r="JC78" s="53"/>
      <c r="JD78" s="53"/>
      <c r="JE78" s="53"/>
      <c r="JF78" s="53"/>
      <c r="JG78" s="53"/>
      <c r="JH78" s="53"/>
      <c r="JI78" s="53"/>
      <c r="JJ78" s="53"/>
      <c r="JK78" s="53"/>
      <c r="JL78" s="53"/>
      <c r="JM78" s="53"/>
      <c r="JN78" s="53"/>
      <c r="JO78" s="53"/>
      <c r="JP78" s="53"/>
      <c r="JQ78" s="53"/>
      <c r="JR78" s="53"/>
      <c r="JS78" s="53"/>
      <c r="JT78" s="53"/>
      <c r="JU78" s="53"/>
      <c r="JV78" s="53"/>
      <c r="JW78" s="53"/>
      <c r="JX78" s="53"/>
      <c r="JY78" s="53"/>
      <c r="JZ78" s="53"/>
      <c r="KA78" s="53"/>
      <c r="KB78" s="53"/>
      <c r="KC78" s="53"/>
      <c r="KD78" s="53"/>
      <c r="KE78" s="53"/>
      <c r="KF78" s="53"/>
      <c r="KG78" s="53"/>
      <c r="KH78" s="53"/>
      <c r="KI78" s="53"/>
      <c r="KJ78" s="53"/>
      <c r="KK78" s="53"/>
      <c r="KL78" s="53"/>
      <c r="KM78" s="53"/>
      <c r="KN78" s="53"/>
      <c r="KO78" s="53"/>
      <c r="KP78" s="53"/>
      <c r="KQ78" s="53"/>
      <c r="KR78" s="53"/>
      <c r="KS78" s="53"/>
      <c r="KT78" s="53"/>
      <c r="KU78" s="53"/>
      <c r="KV78" s="53"/>
      <c r="KW78" s="53"/>
      <c r="KX78" s="53"/>
      <c r="KY78" s="53"/>
      <c r="KZ78" s="53"/>
      <c r="LA78" s="53"/>
      <c r="LB78" s="53"/>
      <c r="LC78" s="53"/>
      <c r="LD78" s="53"/>
      <c r="LE78" s="53"/>
      <c r="LF78" s="53"/>
      <c r="LG78" s="53"/>
      <c r="LH78" s="53"/>
      <c r="LI78" s="53"/>
      <c r="LJ78" s="53"/>
      <c r="LK78" s="53"/>
      <c r="LL78" s="53"/>
      <c r="LM78" s="53"/>
      <c r="LN78" s="53"/>
      <c r="LO78" s="53"/>
      <c r="LP78" s="53"/>
      <c r="LQ78" s="53"/>
      <c r="LR78" s="53"/>
      <c r="LS78" s="53"/>
      <c r="LT78" s="53"/>
      <c r="LU78" s="53"/>
      <c r="LV78" s="53"/>
      <c r="LW78" s="53"/>
      <c r="LX78" s="53"/>
      <c r="LY78" s="53"/>
      <c r="LZ78" s="53"/>
      <c r="MA78" s="53"/>
      <c r="MB78" s="53"/>
      <c r="MC78" s="53"/>
      <c r="MD78" s="53"/>
      <c r="ME78" s="53"/>
      <c r="MF78" s="53"/>
      <c r="MG78" s="53"/>
      <c r="MH78" s="53"/>
      <c r="MI78" s="53"/>
      <c r="MJ78" s="53"/>
      <c r="MK78" s="53"/>
      <c r="ML78" s="53"/>
      <c r="MM78" s="53"/>
      <c r="MN78" s="53"/>
      <c r="MO78" s="53"/>
      <c r="MP78" s="53"/>
      <c r="MQ78" s="53"/>
      <c r="MR78" s="53"/>
      <c r="MS78" s="53"/>
      <c r="MT78" s="53"/>
      <c r="MU78" s="53"/>
      <c r="MV78" s="53"/>
      <c r="MW78" s="53"/>
      <c r="MX78" s="53"/>
      <c r="MY78" s="53"/>
      <c r="MZ78" s="53"/>
      <c r="NA78" s="53"/>
      <c r="NB78" s="53"/>
      <c r="NC78" s="53"/>
      <c r="ND78" s="53"/>
      <c r="NE78" s="53"/>
      <c r="NF78" s="53"/>
      <c r="NG78" s="53"/>
      <c r="NH78" s="53"/>
      <c r="NI78" s="53"/>
      <c r="NJ78" s="53"/>
      <c r="NK78" s="53"/>
      <c r="NL78" s="53"/>
      <c r="NM78" s="53"/>
      <c r="NN78" s="53"/>
      <c r="NO78" s="53"/>
      <c r="NP78" s="53"/>
      <c r="NQ78" s="53"/>
      <c r="NR78" s="53"/>
      <c r="NS78" s="53"/>
      <c r="NT78" s="53"/>
      <c r="NU78" s="53"/>
      <c r="NV78" s="53"/>
      <c r="NW78" s="53"/>
      <c r="NX78" s="53"/>
      <c r="NY78" s="53"/>
      <c r="NZ78" s="53"/>
      <c r="OA78" s="53"/>
      <c r="OB78" s="53"/>
      <c r="OC78" s="53"/>
      <c r="OD78" s="53"/>
      <c r="OE78" s="53"/>
      <c r="OF78" s="53"/>
      <c r="OG78" s="53"/>
      <c r="OH78" s="53"/>
      <c r="OI78" s="53"/>
      <c r="OJ78" s="53"/>
      <c r="OK78" s="53"/>
      <c r="OL78" s="53"/>
      <c r="OM78" s="53"/>
      <c r="ON78" s="53"/>
      <c r="OO78" s="53"/>
      <c r="OP78" s="53"/>
      <c r="OQ78" s="53"/>
      <c r="OR78" s="53"/>
      <c r="OS78" s="53"/>
      <c r="OT78" s="53"/>
      <c r="OU78" s="53"/>
      <c r="OV78" s="53"/>
      <c r="OW78" s="53"/>
      <c r="OX78" s="53"/>
      <c r="OY78" s="53"/>
      <c r="OZ78" s="53"/>
      <c r="PA78" s="53"/>
      <c r="PB78" s="53"/>
      <c r="PC78" s="53"/>
      <c r="PD78" s="53"/>
      <c r="PE78" s="53"/>
      <c r="PF78" s="53"/>
      <c r="PG78" s="53"/>
      <c r="PH78" s="53"/>
      <c r="PI78" s="53"/>
      <c r="PJ78" s="53"/>
      <c r="PK78" s="53"/>
      <c r="PL78" s="53"/>
      <c r="PM78" s="53"/>
      <c r="PN78" s="53"/>
      <c r="PO78" s="53"/>
      <c r="PP78" s="53"/>
      <c r="PQ78" s="53"/>
      <c r="PR78" s="53"/>
      <c r="PS78" s="53"/>
      <c r="PT78" s="53"/>
      <c r="PU78" s="53"/>
      <c r="PV78" s="53"/>
      <c r="PW78" s="53"/>
      <c r="PX78" s="53"/>
      <c r="PY78" s="53"/>
      <c r="PZ78" s="53"/>
      <c r="QA78" s="53"/>
      <c r="QB78" s="53"/>
      <c r="QC78" s="53"/>
      <c r="QD78" s="53"/>
      <c r="QE78" s="53"/>
      <c r="QF78" s="53"/>
      <c r="QG78" s="53"/>
      <c r="QH78" s="53"/>
      <c r="QI78" s="53"/>
      <c r="QJ78" s="53"/>
      <c r="QK78" s="53"/>
      <c r="QL78" s="53"/>
      <c r="QM78" s="53"/>
      <c r="QN78" s="53"/>
      <c r="QO78" s="53"/>
      <c r="QP78" s="53"/>
      <c r="QQ78" s="53"/>
      <c r="QR78" s="53"/>
      <c r="QS78" s="53"/>
      <c r="QT78" s="53"/>
      <c r="QU78" s="53"/>
      <c r="QV78" s="53"/>
      <c r="QW78" s="53"/>
      <c r="QX78" s="53"/>
      <c r="QY78" s="53"/>
      <c r="QZ78" s="53"/>
      <c r="RA78" s="53"/>
      <c r="RB78" s="53"/>
      <c r="RC78" s="53"/>
      <c r="RD78" s="53"/>
      <c r="RE78" s="53"/>
      <c r="RF78" s="53"/>
      <c r="RG78" s="53"/>
      <c r="RH78" s="53"/>
      <c r="RI78" s="53"/>
      <c r="RJ78" s="53"/>
      <c r="RK78" s="53"/>
      <c r="RL78" s="53"/>
      <c r="RM78" s="53"/>
      <c r="RN78" s="53"/>
      <c r="RO78" s="53"/>
      <c r="RP78" s="53"/>
      <c r="RQ78" s="53"/>
      <c r="RR78" s="53"/>
      <c r="RS78" s="53"/>
      <c r="RT78" s="53"/>
      <c r="RU78" s="53"/>
      <c r="RV78" s="53"/>
      <c r="RW78" s="53"/>
      <c r="RX78" s="53"/>
      <c r="RY78" s="53"/>
      <c r="RZ78" s="53"/>
      <c r="SA78" s="53"/>
      <c r="SB78" s="53"/>
      <c r="SC78" s="53"/>
      <c r="SD78" s="53"/>
      <c r="SE78" s="53"/>
      <c r="SF78" s="53"/>
      <c r="SG78" s="53"/>
      <c r="SH78" s="53"/>
      <c r="SI78" s="53"/>
      <c r="SJ78" s="53"/>
      <c r="SK78" s="53"/>
      <c r="SL78" s="53"/>
      <c r="SM78" s="53"/>
      <c r="SN78" s="53"/>
      <c r="SO78" s="53"/>
      <c r="SP78" s="53"/>
      <c r="SQ78" s="53"/>
      <c r="SR78" s="53"/>
      <c r="SS78" s="53"/>
      <c r="ST78" s="53"/>
      <c r="SU78" s="53"/>
      <c r="SV78" s="53"/>
      <c r="SW78" s="53"/>
      <c r="SX78" s="53"/>
      <c r="SY78" s="53"/>
      <c r="SZ78" s="53"/>
    </row>
    <row r="79" spans="6:520" x14ac:dyDescent="0.25">
      <c r="F79" s="52"/>
      <c r="G79" s="52"/>
      <c r="H79" s="52"/>
      <c r="I79" s="52"/>
      <c r="J79" s="52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45"/>
      <c r="AJ79" s="53"/>
      <c r="AK79" s="53"/>
      <c r="AL79" s="53"/>
      <c r="FW79" s="53"/>
      <c r="FX79" s="53"/>
      <c r="FY79" s="53"/>
      <c r="FZ79" s="53"/>
      <c r="GA79" s="53"/>
      <c r="GB79" s="53"/>
      <c r="GC79" s="53"/>
      <c r="GD79" s="53"/>
      <c r="GE79" s="53"/>
      <c r="GF79" s="53"/>
      <c r="GG79" s="53"/>
      <c r="GH79" s="53"/>
      <c r="GI79" s="53"/>
      <c r="GJ79" s="53"/>
      <c r="GK79" s="53"/>
      <c r="GL79" s="53"/>
      <c r="GM79" s="53"/>
      <c r="GN79" s="53"/>
      <c r="GO79" s="53"/>
      <c r="GP79" s="53"/>
      <c r="GQ79" s="53"/>
      <c r="GR79" s="53"/>
      <c r="GS79" s="53"/>
      <c r="GT79" s="53"/>
      <c r="GU79" s="53"/>
      <c r="GV79" s="53"/>
      <c r="GW79" s="53"/>
      <c r="GX79" s="53"/>
      <c r="GY79" s="53"/>
      <c r="GZ79" s="53"/>
      <c r="HA79" s="53"/>
      <c r="HB79" s="53"/>
      <c r="HC79" s="53"/>
      <c r="HD79" s="53"/>
      <c r="HE79" s="53"/>
      <c r="HF79" s="53"/>
      <c r="HG79" s="53"/>
      <c r="HH79" s="53"/>
      <c r="HI79" s="53"/>
      <c r="HJ79" s="53"/>
      <c r="HK79" s="53"/>
      <c r="HL79" s="53"/>
      <c r="HM79" s="53"/>
      <c r="HN79" s="53"/>
      <c r="HO79" s="53"/>
      <c r="HP79" s="53"/>
      <c r="HQ79" s="53"/>
      <c r="HR79" s="53"/>
      <c r="HS79" s="53"/>
      <c r="HT79" s="53"/>
      <c r="HU79" s="53"/>
      <c r="HV79" s="53"/>
      <c r="HW79" s="53"/>
      <c r="HX79" s="53"/>
      <c r="HY79" s="53"/>
      <c r="HZ79" s="53"/>
      <c r="IA79" s="53"/>
      <c r="IB79" s="53"/>
      <c r="IC79" s="53"/>
      <c r="ID79" s="53"/>
      <c r="IE79" s="53"/>
      <c r="IF79" s="53"/>
      <c r="IG79" s="53"/>
      <c r="IH79" s="53"/>
      <c r="II79" s="53"/>
      <c r="IJ79" s="53"/>
      <c r="IK79" s="53"/>
      <c r="IL79" s="53"/>
      <c r="IM79" s="53"/>
      <c r="IN79" s="53"/>
      <c r="IO79" s="53"/>
      <c r="IP79" s="53"/>
      <c r="IQ79" s="53"/>
      <c r="IR79" s="53"/>
      <c r="IS79" s="53"/>
      <c r="IT79" s="53"/>
      <c r="IU79" s="53"/>
      <c r="IV79" s="53"/>
      <c r="IW79" s="53"/>
      <c r="IX79" s="53"/>
      <c r="IY79" s="53"/>
      <c r="IZ79" s="53"/>
      <c r="JA79" s="53"/>
      <c r="JB79" s="53"/>
      <c r="JC79" s="53"/>
      <c r="JD79" s="53"/>
      <c r="JE79" s="53"/>
      <c r="JF79" s="53"/>
      <c r="JG79" s="53"/>
      <c r="JH79" s="53"/>
      <c r="JI79" s="53"/>
      <c r="JJ79" s="53"/>
      <c r="JK79" s="53"/>
      <c r="JL79" s="53"/>
      <c r="JM79" s="53"/>
      <c r="JN79" s="53"/>
      <c r="JO79" s="53"/>
      <c r="JP79" s="53"/>
      <c r="JQ79" s="53"/>
      <c r="JR79" s="53"/>
      <c r="JS79" s="53"/>
      <c r="JT79" s="53"/>
      <c r="JU79" s="53"/>
      <c r="JV79" s="53"/>
      <c r="JW79" s="53"/>
      <c r="JX79" s="53"/>
      <c r="JY79" s="53"/>
      <c r="JZ79" s="53"/>
      <c r="KA79" s="53"/>
      <c r="KB79" s="53"/>
      <c r="KC79" s="53"/>
      <c r="KD79" s="53"/>
      <c r="KE79" s="53"/>
      <c r="KF79" s="53"/>
      <c r="KG79" s="53"/>
      <c r="KH79" s="53"/>
      <c r="KI79" s="53"/>
      <c r="KJ79" s="53"/>
      <c r="KK79" s="53"/>
      <c r="KL79" s="53"/>
      <c r="KM79" s="53"/>
      <c r="KN79" s="53"/>
      <c r="KO79" s="53"/>
      <c r="KP79" s="53"/>
      <c r="KQ79" s="53"/>
      <c r="KR79" s="53"/>
      <c r="KS79" s="53"/>
      <c r="KT79" s="53"/>
      <c r="KU79" s="53"/>
      <c r="KV79" s="53"/>
      <c r="KW79" s="53"/>
      <c r="KX79" s="53"/>
      <c r="KY79" s="53"/>
      <c r="KZ79" s="53"/>
      <c r="LA79" s="53"/>
      <c r="LB79" s="53"/>
      <c r="LC79" s="53"/>
      <c r="LD79" s="53"/>
      <c r="LE79" s="53"/>
      <c r="LF79" s="53"/>
      <c r="LG79" s="53"/>
      <c r="LH79" s="53"/>
      <c r="LI79" s="53"/>
      <c r="LJ79" s="53"/>
      <c r="LK79" s="53"/>
      <c r="LL79" s="53"/>
      <c r="LM79" s="53"/>
      <c r="LN79" s="53"/>
      <c r="LO79" s="53"/>
      <c r="LP79" s="53"/>
      <c r="LQ79" s="53"/>
      <c r="LR79" s="53"/>
      <c r="LS79" s="53"/>
      <c r="LT79" s="53"/>
      <c r="LU79" s="53"/>
      <c r="LV79" s="53"/>
      <c r="LW79" s="53"/>
      <c r="LX79" s="53"/>
      <c r="LY79" s="53"/>
      <c r="LZ79" s="53"/>
      <c r="MA79" s="53"/>
      <c r="MB79" s="53"/>
      <c r="MC79" s="53"/>
      <c r="MD79" s="53"/>
      <c r="ME79" s="53"/>
      <c r="MF79" s="53"/>
      <c r="MG79" s="53"/>
      <c r="MH79" s="53"/>
      <c r="MI79" s="53"/>
      <c r="MJ79" s="53"/>
      <c r="MK79" s="53"/>
      <c r="ML79" s="53"/>
      <c r="MM79" s="53"/>
      <c r="MN79" s="53"/>
      <c r="MO79" s="53"/>
      <c r="MP79" s="53"/>
      <c r="MQ79" s="53"/>
      <c r="MR79" s="53"/>
      <c r="MS79" s="53"/>
      <c r="MT79" s="53"/>
      <c r="MU79" s="53"/>
      <c r="MV79" s="53"/>
      <c r="MW79" s="53"/>
      <c r="MX79" s="53"/>
      <c r="MY79" s="53"/>
      <c r="MZ79" s="53"/>
      <c r="NA79" s="53"/>
      <c r="NB79" s="53"/>
      <c r="NC79" s="53"/>
      <c r="ND79" s="53"/>
      <c r="NE79" s="53"/>
      <c r="NF79" s="53"/>
      <c r="NG79" s="53"/>
      <c r="NH79" s="53"/>
      <c r="NI79" s="53"/>
      <c r="NJ79" s="53"/>
      <c r="NK79" s="53"/>
      <c r="NL79" s="53"/>
      <c r="NM79" s="53"/>
      <c r="NN79" s="53"/>
      <c r="NO79" s="53"/>
      <c r="NP79" s="53"/>
      <c r="NQ79" s="53"/>
      <c r="NR79" s="53"/>
      <c r="NS79" s="53"/>
      <c r="NT79" s="53"/>
      <c r="NU79" s="53"/>
      <c r="NV79" s="53"/>
      <c r="NW79" s="53"/>
      <c r="NX79" s="53"/>
      <c r="NY79" s="53"/>
      <c r="NZ79" s="53"/>
      <c r="OA79" s="53"/>
      <c r="OB79" s="53"/>
      <c r="OC79" s="53"/>
      <c r="OD79" s="53"/>
      <c r="OE79" s="53"/>
      <c r="OF79" s="53"/>
      <c r="OG79" s="53"/>
      <c r="OH79" s="53"/>
      <c r="OI79" s="53"/>
      <c r="OJ79" s="53"/>
      <c r="OK79" s="53"/>
      <c r="OL79" s="53"/>
      <c r="OM79" s="53"/>
      <c r="ON79" s="53"/>
      <c r="OO79" s="53"/>
      <c r="OP79" s="53"/>
      <c r="OQ79" s="53"/>
      <c r="OR79" s="53"/>
      <c r="OS79" s="53"/>
      <c r="OT79" s="53"/>
      <c r="OU79" s="53"/>
      <c r="OV79" s="53"/>
      <c r="OW79" s="53"/>
      <c r="OX79" s="53"/>
      <c r="OY79" s="53"/>
      <c r="OZ79" s="53"/>
      <c r="PA79" s="53"/>
      <c r="PB79" s="53"/>
      <c r="PC79" s="53"/>
      <c r="PD79" s="53"/>
      <c r="PE79" s="53"/>
      <c r="PF79" s="53"/>
      <c r="PG79" s="53"/>
      <c r="PH79" s="53"/>
      <c r="PI79" s="53"/>
      <c r="PJ79" s="53"/>
      <c r="PK79" s="53"/>
      <c r="PL79" s="53"/>
      <c r="PM79" s="53"/>
      <c r="PN79" s="53"/>
      <c r="PO79" s="53"/>
      <c r="PP79" s="53"/>
      <c r="PQ79" s="53"/>
      <c r="PR79" s="53"/>
      <c r="PS79" s="53"/>
      <c r="PT79" s="53"/>
      <c r="PU79" s="53"/>
      <c r="PV79" s="53"/>
      <c r="PW79" s="53"/>
      <c r="PX79" s="53"/>
      <c r="PY79" s="53"/>
      <c r="PZ79" s="53"/>
      <c r="QA79" s="53"/>
      <c r="QB79" s="53"/>
      <c r="QC79" s="53"/>
      <c r="QD79" s="53"/>
      <c r="QE79" s="53"/>
      <c r="QF79" s="53"/>
      <c r="QG79" s="53"/>
      <c r="QH79" s="53"/>
      <c r="QI79" s="53"/>
      <c r="QJ79" s="53"/>
      <c r="QK79" s="53"/>
      <c r="QL79" s="53"/>
      <c r="QM79" s="53"/>
      <c r="QN79" s="53"/>
      <c r="QO79" s="53"/>
      <c r="QP79" s="53"/>
      <c r="QQ79" s="53"/>
      <c r="QR79" s="53"/>
      <c r="QS79" s="53"/>
      <c r="QT79" s="53"/>
      <c r="QU79" s="53"/>
      <c r="QV79" s="53"/>
      <c r="QW79" s="53"/>
      <c r="QX79" s="53"/>
      <c r="QY79" s="53"/>
      <c r="QZ79" s="53"/>
      <c r="RA79" s="53"/>
      <c r="RB79" s="53"/>
      <c r="RC79" s="53"/>
      <c r="RD79" s="53"/>
      <c r="RE79" s="53"/>
      <c r="RF79" s="53"/>
      <c r="RG79" s="53"/>
      <c r="RH79" s="53"/>
      <c r="RI79" s="53"/>
      <c r="RJ79" s="53"/>
      <c r="RK79" s="53"/>
      <c r="RL79" s="53"/>
      <c r="RM79" s="53"/>
      <c r="RN79" s="53"/>
      <c r="RO79" s="53"/>
      <c r="RP79" s="53"/>
      <c r="RQ79" s="53"/>
      <c r="RR79" s="53"/>
      <c r="RS79" s="53"/>
      <c r="RT79" s="53"/>
      <c r="RU79" s="53"/>
      <c r="RV79" s="53"/>
      <c r="RW79" s="53"/>
      <c r="RX79" s="53"/>
      <c r="RY79" s="53"/>
      <c r="RZ79" s="53"/>
      <c r="SA79" s="53"/>
      <c r="SB79" s="53"/>
      <c r="SC79" s="53"/>
      <c r="SD79" s="53"/>
      <c r="SE79" s="53"/>
      <c r="SF79" s="53"/>
      <c r="SG79" s="53"/>
      <c r="SH79" s="53"/>
      <c r="SI79" s="53"/>
      <c r="SJ79" s="53"/>
      <c r="SK79" s="53"/>
      <c r="SL79" s="53"/>
      <c r="SM79" s="53"/>
      <c r="SN79" s="53"/>
      <c r="SO79" s="53"/>
      <c r="SP79" s="53"/>
      <c r="SQ79" s="53"/>
      <c r="SR79" s="53"/>
      <c r="SS79" s="53"/>
      <c r="ST79" s="53"/>
      <c r="SU79" s="53"/>
      <c r="SV79" s="53"/>
      <c r="SW79" s="53"/>
      <c r="SX79" s="53"/>
      <c r="SY79" s="53"/>
      <c r="SZ79" s="53"/>
    </row>
    <row r="80" spans="6:520" x14ac:dyDescent="0.25">
      <c r="F80" s="52"/>
      <c r="G80" s="52"/>
      <c r="H80" s="52"/>
      <c r="I80" s="52"/>
      <c r="J80" s="52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45"/>
      <c r="AJ80" s="53"/>
      <c r="AK80" s="53"/>
      <c r="AL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  <c r="GK80" s="53"/>
      <c r="GL80" s="53"/>
      <c r="GM80" s="53"/>
      <c r="GN80" s="53"/>
      <c r="GO80" s="53"/>
      <c r="GP80" s="53"/>
      <c r="GQ80" s="53"/>
      <c r="GR80" s="53"/>
      <c r="GS80" s="53"/>
      <c r="GT80" s="53"/>
      <c r="GU80" s="53"/>
      <c r="GV80" s="53"/>
      <c r="GW80" s="53"/>
      <c r="GX80" s="53"/>
      <c r="GY80" s="53"/>
      <c r="GZ80" s="53"/>
      <c r="HA80" s="53"/>
      <c r="HB80" s="53"/>
      <c r="HC80" s="53"/>
      <c r="HD80" s="53"/>
      <c r="HE80" s="53"/>
      <c r="HF80" s="53"/>
      <c r="HG80" s="53"/>
      <c r="HH80" s="53"/>
      <c r="HI80" s="53"/>
      <c r="HJ80" s="53"/>
      <c r="HK80" s="53"/>
      <c r="HL80" s="53"/>
      <c r="HM80" s="53"/>
      <c r="HN80" s="53"/>
      <c r="HO80" s="53"/>
      <c r="HP80" s="53"/>
      <c r="HQ80" s="53"/>
      <c r="HR80" s="53"/>
      <c r="HS80" s="53"/>
      <c r="HT80" s="53"/>
      <c r="HU80" s="53"/>
      <c r="HV80" s="53"/>
      <c r="HW80" s="53"/>
      <c r="HX80" s="53"/>
      <c r="HY80" s="53"/>
      <c r="HZ80" s="53"/>
      <c r="IA80" s="53"/>
      <c r="IB80" s="53"/>
      <c r="IC80" s="53"/>
      <c r="ID80" s="53"/>
      <c r="IE80" s="53"/>
      <c r="IF80" s="53"/>
      <c r="IG80" s="53"/>
      <c r="IH80" s="53"/>
      <c r="II80" s="53"/>
      <c r="IJ80" s="53"/>
      <c r="IK80" s="53"/>
      <c r="IL80" s="53"/>
      <c r="IM80" s="53"/>
      <c r="IN80" s="53"/>
      <c r="IO80" s="53"/>
      <c r="IP80" s="53"/>
      <c r="IQ80" s="53"/>
      <c r="IR80" s="53"/>
      <c r="IS80" s="53"/>
      <c r="IT80" s="53"/>
      <c r="IU80" s="53"/>
      <c r="IV80" s="53"/>
      <c r="IW80" s="53"/>
      <c r="IX80" s="53"/>
      <c r="IY80" s="53"/>
      <c r="IZ80" s="53"/>
      <c r="JA80" s="53"/>
      <c r="JB80" s="53"/>
      <c r="JC80" s="53"/>
      <c r="JD80" s="53"/>
      <c r="JE80" s="53"/>
      <c r="JF80" s="53"/>
      <c r="JG80" s="53"/>
      <c r="JH80" s="53"/>
      <c r="JI80" s="53"/>
      <c r="JJ80" s="53"/>
      <c r="JK80" s="53"/>
      <c r="JL80" s="53"/>
      <c r="JM80" s="53"/>
      <c r="JN80" s="53"/>
      <c r="JO80" s="53"/>
      <c r="JP80" s="53"/>
      <c r="JQ80" s="53"/>
      <c r="JR80" s="53"/>
      <c r="JS80" s="53"/>
      <c r="JT80" s="53"/>
      <c r="JU80" s="53"/>
      <c r="JV80" s="53"/>
      <c r="JW80" s="53"/>
      <c r="JX80" s="53"/>
      <c r="JY80" s="53"/>
      <c r="JZ80" s="53"/>
      <c r="KA80" s="53"/>
      <c r="KB80" s="53"/>
      <c r="KC80" s="53"/>
      <c r="KD80" s="53"/>
      <c r="KE80" s="53"/>
      <c r="KF80" s="53"/>
      <c r="KG80" s="53"/>
      <c r="KH80" s="53"/>
      <c r="KI80" s="53"/>
      <c r="KJ80" s="53"/>
      <c r="KK80" s="53"/>
      <c r="KL80" s="53"/>
      <c r="KM80" s="53"/>
      <c r="KN80" s="53"/>
      <c r="KO80" s="53"/>
      <c r="KP80" s="53"/>
      <c r="KQ80" s="53"/>
      <c r="KR80" s="53"/>
      <c r="KS80" s="53"/>
      <c r="KT80" s="53"/>
      <c r="KU80" s="53"/>
      <c r="KV80" s="53"/>
      <c r="KW80" s="53"/>
      <c r="KX80" s="53"/>
      <c r="KY80" s="53"/>
      <c r="KZ80" s="53"/>
      <c r="LA80" s="53"/>
      <c r="LB80" s="53"/>
      <c r="LC80" s="53"/>
      <c r="LD80" s="53"/>
      <c r="LE80" s="53"/>
      <c r="LF80" s="53"/>
      <c r="LG80" s="53"/>
      <c r="LH80" s="53"/>
      <c r="LI80" s="53"/>
      <c r="LJ80" s="53"/>
      <c r="LK80" s="53"/>
      <c r="LL80" s="53"/>
      <c r="LM80" s="53"/>
      <c r="LN80" s="53"/>
      <c r="LO80" s="53"/>
      <c r="LP80" s="53"/>
      <c r="LQ80" s="53"/>
      <c r="LR80" s="53"/>
      <c r="LS80" s="53"/>
      <c r="LT80" s="53"/>
      <c r="LU80" s="53"/>
      <c r="LV80" s="53"/>
      <c r="LW80" s="53"/>
      <c r="LX80" s="53"/>
      <c r="LY80" s="53"/>
      <c r="LZ80" s="53"/>
      <c r="MA80" s="53"/>
      <c r="MB80" s="53"/>
      <c r="MC80" s="53"/>
      <c r="MD80" s="53"/>
      <c r="ME80" s="53"/>
      <c r="MF80" s="53"/>
      <c r="MG80" s="53"/>
      <c r="MH80" s="53"/>
      <c r="MI80" s="53"/>
      <c r="MJ80" s="53"/>
      <c r="MK80" s="53"/>
      <c r="ML80" s="53"/>
      <c r="MM80" s="53"/>
      <c r="MN80" s="53"/>
      <c r="MO80" s="53"/>
      <c r="MP80" s="53"/>
      <c r="MQ80" s="53"/>
      <c r="MR80" s="53"/>
      <c r="MS80" s="53"/>
      <c r="MT80" s="53"/>
      <c r="MU80" s="53"/>
      <c r="MV80" s="53"/>
      <c r="MW80" s="53"/>
      <c r="MX80" s="53"/>
      <c r="MY80" s="53"/>
      <c r="MZ80" s="53"/>
      <c r="NA80" s="53"/>
      <c r="NB80" s="53"/>
      <c r="NC80" s="53"/>
      <c r="ND80" s="53"/>
      <c r="NE80" s="53"/>
      <c r="NF80" s="53"/>
      <c r="NG80" s="53"/>
      <c r="NH80" s="53"/>
      <c r="NI80" s="53"/>
      <c r="NJ80" s="53"/>
      <c r="NK80" s="53"/>
      <c r="NL80" s="53"/>
      <c r="NM80" s="53"/>
      <c r="NN80" s="53"/>
      <c r="NO80" s="53"/>
      <c r="NP80" s="53"/>
      <c r="NQ80" s="53"/>
      <c r="NR80" s="53"/>
      <c r="NS80" s="53"/>
      <c r="NT80" s="53"/>
      <c r="NU80" s="53"/>
      <c r="NV80" s="53"/>
      <c r="NW80" s="53"/>
      <c r="NX80" s="53"/>
      <c r="NY80" s="53"/>
      <c r="NZ80" s="53"/>
      <c r="OA80" s="53"/>
      <c r="OB80" s="53"/>
      <c r="OC80" s="53"/>
      <c r="OD80" s="53"/>
      <c r="OE80" s="53"/>
      <c r="OF80" s="53"/>
      <c r="OG80" s="53"/>
      <c r="OH80" s="53"/>
      <c r="OI80" s="53"/>
      <c r="OJ80" s="53"/>
      <c r="OK80" s="53"/>
      <c r="OL80" s="53"/>
      <c r="OM80" s="53"/>
      <c r="ON80" s="53"/>
      <c r="OO80" s="53"/>
      <c r="OP80" s="53"/>
      <c r="OQ80" s="53"/>
      <c r="OR80" s="53"/>
      <c r="OS80" s="53"/>
      <c r="OT80" s="53"/>
      <c r="OU80" s="53"/>
      <c r="OV80" s="53"/>
      <c r="OW80" s="53"/>
      <c r="OX80" s="53"/>
      <c r="OY80" s="53"/>
      <c r="OZ80" s="53"/>
      <c r="PA80" s="53"/>
      <c r="PB80" s="53"/>
      <c r="PC80" s="53"/>
      <c r="PD80" s="53"/>
      <c r="PE80" s="53"/>
      <c r="PF80" s="53"/>
      <c r="PG80" s="53"/>
      <c r="PH80" s="53"/>
      <c r="PI80" s="53"/>
      <c r="PJ80" s="53"/>
      <c r="PK80" s="53"/>
      <c r="PL80" s="53"/>
      <c r="PM80" s="53"/>
      <c r="PN80" s="53"/>
      <c r="PO80" s="53"/>
      <c r="PP80" s="53"/>
      <c r="PQ80" s="53"/>
      <c r="PR80" s="53"/>
      <c r="PS80" s="53"/>
      <c r="PT80" s="53"/>
      <c r="PU80" s="53"/>
      <c r="PV80" s="53"/>
      <c r="PW80" s="53"/>
      <c r="PX80" s="53"/>
      <c r="PY80" s="53"/>
      <c r="PZ80" s="53"/>
      <c r="QA80" s="53"/>
      <c r="QB80" s="53"/>
      <c r="QC80" s="53"/>
      <c r="QD80" s="53"/>
      <c r="QE80" s="53"/>
      <c r="QF80" s="53"/>
      <c r="QG80" s="53"/>
      <c r="QH80" s="53"/>
      <c r="QI80" s="53"/>
      <c r="QJ80" s="53"/>
      <c r="QK80" s="53"/>
      <c r="QL80" s="53"/>
      <c r="QM80" s="53"/>
      <c r="QN80" s="53"/>
      <c r="QO80" s="53"/>
      <c r="QP80" s="53"/>
      <c r="QQ80" s="53"/>
      <c r="QR80" s="53"/>
      <c r="QS80" s="53"/>
      <c r="QT80" s="53"/>
      <c r="QU80" s="53"/>
      <c r="QV80" s="53"/>
      <c r="QW80" s="53"/>
      <c r="QX80" s="53"/>
      <c r="QY80" s="53"/>
      <c r="QZ80" s="53"/>
      <c r="RA80" s="53"/>
      <c r="RB80" s="53"/>
      <c r="RC80" s="53"/>
      <c r="RD80" s="53"/>
      <c r="RE80" s="53"/>
      <c r="RF80" s="53"/>
      <c r="RG80" s="53"/>
      <c r="RH80" s="53"/>
      <c r="RI80" s="53"/>
      <c r="RJ80" s="53"/>
      <c r="RK80" s="53"/>
      <c r="RL80" s="53"/>
      <c r="RM80" s="53"/>
      <c r="RN80" s="53"/>
      <c r="RO80" s="53"/>
      <c r="RP80" s="53"/>
      <c r="RQ80" s="53"/>
      <c r="RR80" s="53"/>
      <c r="RS80" s="53"/>
      <c r="RT80" s="53"/>
      <c r="RU80" s="53"/>
      <c r="RV80" s="53"/>
      <c r="RW80" s="53"/>
      <c r="RX80" s="53"/>
      <c r="RY80" s="53"/>
      <c r="RZ80" s="53"/>
      <c r="SA80" s="53"/>
      <c r="SB80" s="53"/>
      <c r="SC80" s="53"/>
      <c r="SD80" s="53"/>
      <c r="SE80" s="53"/>
      <c r="SF80" s="53"/>
      <c r="SG80" s="53"/>
      <c r="SH80" s="53"/>
      <c r="SI80" s="53"/>
      <c r="SJ80" s="53"/>
      <c r="SK80" s="53"/>
      <c r="SL80" s="53"/>
      <c r="SM80" s="53"/>
      <c r="SN80" s="53"/>
      <c r="SO80" s="53"/>
      <c r="SP80" s="53"/>
      <c r="SQ80" s="53"/>
      <c r="SR80" s="53"/>
      <c r="SS80" s="53"/>
      <c r="ST80" s="53"/>
      <c r="SU80" s="53"/>
      <c r="SV80" s="53"/>
      <c r="SW80" s="53"/>
      <c r="SX80" s="53"/>
      <c r="SY80" s="53"/>
      <c r="SZ80" s="53"/>
    </row>
    <row r="81" spans="6:520" x14ac:dyDescent="0.25">
      <c r="F81" s="52"/>
      <c r="G81" s="52"/>
      <c r="H81" s="52"/>
      <c r="I81" s="52"/>
      <c r="J81" s="52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45"/>
      <c r="AJ81" s="53"/>
      <c r="AK81" s="53"/>
      <c r="AL81" s="53"/>
      <c r="FW81" s="53"/>
      <c r="FX81" s="53"/>
      <c r="FY81" s="53"/>
      <c r="FZ81" s="53"/>
      <c r="GA81" s="53"/>
      <c r="GB81" s="53"/>
      <c r="GC81" s="53"/>
      <c r="GD81" s="53"/>
      <c r="GE81" s="53"/>
      <c r="GF81" s="53"/>
      <c r="GG81" s="53"/>
      <c r="GH81" s="53"/>
      <c r="GI81" s="53"/>
      <c r="GJ81" s="53"/>
      <c r="GK81" s="53"/>
      <c r="GL81" s="53"/>
      <c r="GM81" s="53"/>
      <c r="GN81" s="53"/>
      <c r="GO81" s="53"/>
      <c r="GP81" s="53"/>
      <c r="GQ81" s="53"/>
      <c r="GR81" s="53"/>
      <c r="GS81" s="53"/>
      <c r="GT81" s="53"/>
      <c r="GU81" s="53"/>
      <c r="GV81" s="53"/>
      <c r="GW81" s="53"/>
      <c r="GX81" s="53"/>
      <c r="GY81" s="53"/>
      <c r="GZ81" s="53"/>
      <c r="HA81" s="53"/>
      <c r="HB81" s="53"/>
      <c r="HC81" s="53"/>
      <c r="HD81" s="53"/>
      <c r="HE81" s="53"/>
      <c r="HF81" s="53"/>
      <c r="HG81" s="53"/>
      <c r="HH81" s="53"/>
      <c r="HI81" s="53"/>
      <c r="HJ81" s="53"/>
      <c r="HK81" s="53"/>
      <c r="HL81" s="53"/>
      <c r="HM81" s="53"/>
      <c r="HN81" s="53"/>
      <c r="HO81" s="53"/>
      <c r="HP81" s="53"/>
      <c r="HQ81" s="53"/>
      <c r="HR81" s="53"/>
      <c r="HS81" s="53"/>
      <c r="HT81" s="53"/>
      <c r="HU81" s="53"/>
      <c r="HV81" s="53"/>
      <c r="HW81" s="53"/>
      <c r="HX81" s="53"/>
      <c r="HY81" s="53"/>
      <c r="HZ81" s="53"/>
      <c r="IA81" s="53"/>
      <c r="IB81" s="53"/>
      <c r="IC81" s="53"/>
      <c r="ID81" s="53"/>
      <c r="IE81" s="53"/>
      <c r="IF81" s="53"/>
      <c r="IG81" s="53"/>
      <c r="IH81" s="53"/>
      <c r="II81" s="53"/>
      <c r="IJ81" s="53"/>
      <c r="IK81" s="53"/>
      <c r="IL81" s="53"/>
      <c r="IM81" s="53"/>
      <c r="IN81" s="53"/>
      <c r="IO81" s="53"/>
      <c r="IP81" s="53"/>
      <c r="IQ81" s="53"/>
      <c r="IR81" s="53"/>
      <c r="IS81" s="53"/>
      <c r="IT81" s="53"/>
      <c r="IU81" s="53"/>
      <c r="IV81" s="53"/>
      <c r="IW81" s="53"/>
      <c r="IX81" s="53"/>
      <c r="IY81" s="53"/>
      <c r="IZ81" s="53"/>
      <c r="JA81" s="53"/>
      <c r="JB81" s="53"/>
      <c r="JC81" s="53"/>
      <c r="JD81" s="53"/>
      <c r="JE81" s="53"/>
      <c r="JF81" s="53"/>
      <c r="JG81" s="53"/>
      <c r="JH81" s="53"/>
      <c r="JI81" s="53"/>
      <c r="JJ81" s="53"/>
      <c r="JK81" s="53"/>
      <c r="JL81" s="53"/>
      <c r="JM81" s="53"/>
      <c r="JN81" s="53"/>
      <c r="JO81" s="53"/>
      <c r="JP81" s="53"/>
      <c r="JQ81" s="53"/>
      <c r="JR81" s="53"/>
      <c r="JS81" s="53"/>
      <c r="JT81" s="53"/>
      <c r="JU81" s="53"/>
      <c r="JV81" s="53"/>
      <c r="JW81" s="53"/>
      <c r="JX81" s="53"/>
      <c r="JY81" s="53"/>
      <c r="JZ81" s="53"/>
      <c r="KA81" s="53"/>
      <c r="KB81" s="53"/>
      <c r="KC81" s="53"/>
      <c r="KD81" s="53"/>
      <c r="KE81" s="53"/>
      <c r="KF81" s="53"/>
      <c r="KG81" s="53"/>
      <c r="KH81" s="53"/>
      <c r="KI81" s="53"/>
      <c r="KJ81" s="53"/>
      <c r="KK81" s="53"/>
      <c r="KL81" s="53"/>
      <c r="KM81" s="53"/>
      <c r="KN81" s="53"/>
      <c r="KO81" s="53"/>
      <c r="KP81" s="53"/>
      <c r="KQ81" s="53"/>
      <c r="KR81" s="53"/>
      <c r="KS81" s="53"/>
      <c r="KT81" s="53"/>
      <c r="KU81" s="53"/>
      <c r="KV81" s="53"/>
      <c r="KW81" s="53"/>
      <c r="KX81" s="53"/>
      <c r="KY81" s="53"/>
      <c r="KZ81" s="53"/>
      <c r="LA81" s="53"/>
      <c r="LB81" s="53"/>
      <c r="LC81" s="53"/>
      <c r="LD81" s="53"/>
      <c r="LE81" s="53"/>
      <c r="LF81" s="53"/>
      <c r="LG81" s="53"/>
      <c r="LH81" s="53"/>
      <c r="LI81" s="53"/>
      <c r="LJ81" s="53"/>
      <c r="LK81" s="53"/>
      <c r="LL81" s="53"/>
      <c r="LM81" s="53"/>
      <c r="LN81" s="53"/>
      <c r="LO81" s="53"/>
      <c r="LP81" s="53"/>
      <c r="LQ81" s="53"/>
      <c r="LR81" s="53"/>
      <c r="LS81" s="53"/>
      <c r="LT81" s="53"/>
      <c r="LU81" s="53"/>
      <c r="LV81" s="53"/>
      <c r="LW81" s="53"/>
      <c r="LX81" s="53"/>
      <c r="LY81" s="53"/>
      <c r="LZ81" s="53"/>
      <c r="MA81" s="53"/>
      <c r="MB81" s="53"/>
      <c r="MC81" s="53"/>
      <c r="MD81" s="53"/>
      <c r="ME81" s="53"/>
      <c r="MF81" s="53"/>
      <c r="MG81" s="53"/>
      <c r="MH81" s="53"/>
      <c r="MI81" s="53"/>
      <c r="MJ81" s="53"/>
      <c r="MK81" s="53"/>
      <c r="ML81" s="53"/>
      <c r="MM81" s="53"/>
      <c r="MN81" s="53"/>
      <c r="MO81" s="53"/>
      <c r="MP81" s="53"/>
      <c r="MQ81" s="53"/>
      <c r="MR81" s="53"/>
      <c r="MS81" s="53"/>
      <c r="MT81" s="53"/>
      <c r="MU81" s="53"/>
      <c r="MV81" s="53"/>
      <c r="MW81" s="53"/>
      <c r="MX81" s="53"/>
      <c r="MY81" s="53"/>
      <c r="MZ81" s="53"/>
      <c r="NA81" s="53"/>
      <c r="NB81" s="53"/>
      <c r="NC81" s="53"/>
      <c r="ND81" s="53"/>
      <c r="NE81" s="53"/>
      <c r="NF81" s="53"/>
      <c r="NG81" s="53"/>
      <c r="NH81" s="53"/>
      <c r="NI81" s="53"/>
      <c r="NJ81" s="53"/>
      <c r="NK81" s="53"/>
      <c r="NL81" s="53"/>
      <c r="NM81" s="53"/>
      <c r="NN81" s="53"/>
      <c r="NO81" s="53"/>
      <c r="NP81" s="53"/>
      <c r="NQ81" s="53"/>
      <c r="NR81" s="53"/>
      <c r="NS81" s="53"/>
      <c r="NT81" s="53"/>
      <c r="NU81" s="53"/>
      <c r="NV81" s="53"/>
      <c r="NW81" s="53"/>
      <c r="NX81" s="53"/>
      <c r="NY81" s="53"/>
      <c r="NZ81" s="53"/>
      <c r="OA81" s="53"/>
      <c r="OB81" s="53"/>
      <c r="OC81" s="53"/>
      <c r="OD81" s="53"/>
      <c r="OE81" s="53"/>
      <c r="OF81" s="53"/>
      <c r="OG81" s="53"/>
      <c r="OH81" s="53"/>
      <c r="OI81" s="53"/>
      <c r="OJ81" s="53"/>
      <c r="OK81" s="53"/>
      <c r="OL81" s="53"/>
      <c r="OM81" s="53"/>
      <c r="ON81" s="53"/>
      <c r="OO81" s="53"/>
      <c r="OP81" s="53"/>
      <c r="OQ81" s="53"/>
      <c r="OR81" s="53"/>
      <c r="OS81" s="53"/>
      <c r="OT81" s="53"/>
      <c r="OU81" s="53"/>
      <c r="OV81" s="53"/>
      <c r="OW81" s="53"/>
      <c r="OX81" s="53"/>
      <c r="OY81" s="53"/>
      <c r="OZ81" s="53"/>
      <c r="PA81" s="53"/>
      <c r="PB81" s="53"/>
      <c r="PC81" s="53"/>
      <c r="PD81" s="53"/>
      <c r="PE81" s="53"/>
      <c r="PF81" s="53"/>
      <c r="PG81" s="53"/>
      <c r="PH81" s="53"/>
      <c r="PI81" s="53"/>
      <c r="PJ81" s="53"/>
      <c r="PK81" s="53"/>
      <c r="PL81" s="53"/>
      <c r="PM81" s="53"/>
      <c r="PN81" s="53"/>
      <c r="PO81" s="53"/>
      <c r="PP81" s="53"/>
      <c r="PQ81" s="53"/>
      <c r="PR81" s="53"/>
      <c r="PS81" s="53"/>
      <c r="PT81" s="53"/>
      <c r="PU81" s="53"/>
      <c r="PV81" s="53"/>
      <c r="PW81" s="53"/>
      <c r="PX81" s="53"/>
      <c r="PY81" s="53"/>
      <c r="PZ81" s="53"/>
      <c r="QA81" s="53"/>
      <c r="QB81" s="53"/>
      <c r="QC81" s="53"/>
      <c r="QD81" s="53"/>
      <c r="QE81" s="53"/>
      <c r="QF81" s="53"/>
      <c r="QG81" s="53"/>
      <c r="QH81" s="53"/>
      <c r="QI81" s="53"/>
      <c r="QJ81" s="53"/>
      <c r="QK81" s="53"/>
      <c r="QL81" s="53"/>
      <c r="QM81" s="53"/>
      <c r="QN81" s="53"/>
      <c r="QO81" s="53"/>
      <c r="QP81" s="53"/>
      <c r="QQ81" s="53"/>
      <c r="QR81" s="53"/>
      <c r="QS81" s="53"/>
      <c r="QT81" s="53"/>
      <c r="QU81" s="53"/>
      <c r="QV81" s="53"/>
      <c r="QW81" s="53"/>
      <c r="QX81" s="53"/>
      <c r="QY81" s="53"/>
      <c r="QZ81" s="53"/>
      <c r="RA81" s="53"/>
      <c r="RB81" s="53"/>
      <c r="RC81" s="53"/>
      <c r="RD81" s="53"/>
      <c r="RE81" s="53"/>
      <c r="RF81" s="53"/>
      <c r="RG81" s="53"/>
      <c r="RH81" s="53"/>
      <c r="RI81" s="53"/>
      <c r="RJ81" s="53"/>
      <c r="RK81" s="53"/>
      <c r="RL81" s="53"/>
      <c r="RM81" s="53"/>
      <c r="RN81" s="53"/>
      <c r="RO81" s="53"/>
      <c r="RP81" s="53"/>
      <c r="RQ81" s="53"/>
      <c r="RR81" s="53"/>
      <c r="RS81" s="53"/>
      <c r="RT81" s="53"/>
      <c r="RU81" s="53"/>
      <c r="RV81" s="53"/>
      <c r="RW81" s="53"/>
      <c r="RX81" s="53"/>
      <c r="RY81" s="53"/>
      <c r="RZ81" s="53"/>
      <c r="SA81" s="53"/>
      <c r="SB81" s="53"/>
      <c r="SC81" s="53"/>
      <c r="SD81" s="53"/>
      <c r="SE81" s="53"/>
      <c r="SF81" s="53"/>
      <c r="SG81" s="53"/>
      <c r="SH81" s="53"/>
      <c r="SI81" s="53"/>
      <c r="SJ81" s="53"/>
      <c r="SK81" s="53"/>
      <c r="SL81" s="53"/>
      <c r="SM81" s="53"/>
      <c r="SN81" s="53"/>
      <c r="SO81" s="53"/>
      <c r="SP81" s="53"/>
      <c r="SQ81" s="53"/>
      <c r="SR81" s="53"/>
      <c r="SS81" s="53"/>
      <c r="ST81" s="53"/>
      <c r="SU81" s="53"/>
      <c r="SV81" s="53"/>
      <c r="SW81" s="53"/>
      <c r="SX81" s="53"/>
      <c r="SY81" s="53"/>
      <c r="SZ81" s="53"/>
    </row>
    <row r="82" spans="6:520" x14ac:dyDescent="0.25">
      <c r="F82" s="52"/>
      <c r="G82" s="52"/>
      <c r="H82" s="52"/>
      <c r="I82" s="5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45"/>
      <c r="AJ82" s="53"/>
      <c r="AK82" s="53"/>
      <c r="AL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3"/>
      <c r="LR82" s="53"/>
      <c r="LS82" s="53"/>
      <c r="LT82" s="53"/>
      <c r="LU82" s="53"/>
      <c r="LV82" s="53"/>
      <c r="LW82" s="53"/>
      <c r="LX82" s="53"/>
      <c r="LY82" s="53"/>
      <c r="LZ82" s="53"/>
      <c r="MA82" s="53"/>
      <c r="MB82" s="53"/>
      <c r="MC82" s="53"/>
      <c r="MD82" s="53"/>
      <c r="ME82" s="53"/>
      <c r="MF82" s="53"/>
      <c r="MG82" s="53"/>
      <c r="MH82" s="53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3"/>
      <c r="SD82" s="53"/>
      <c r="SE82" s="53"/>
      <c r="SF82" s="53"/>
      <c r="SG82" s="53"/>
      <c r="SH82" s="53"/>
      <c r="SI82" s="53"/>
      <c r="SJ82" s="53"/>
      <c r="SK82" s="53"/>
      <c r="SL82" s="53"/>
      <c r="SM82" s="53"/>
      <c r="SN82" s="53"/>
      <c r="SO82" s="53"/>
      <c r="SP82" s="53"/>
      <c r="SQ82" s="53"/>
      <c r="SR82" s="53"/>
      <c r="SS82" s="53"/>
      <c r="ST82" s="53"/>
      <c r="SU82" s="53"/>
      <c r="SV82" s="53"/>
      <c r="SW82" s="53"/>
      <c r="SX82" s="53"/>
      <c r="SY82" s="53"/>
      <c r="SZ82" s="53"/>
    </row>
    <row r="83" spans="6:520" x14ac:dyDescent="0.25">
      <c r="F83" s="52"/>
      <c r="G83" s="52"/>
      <c r="H83" s="52"/>
      <c r="I83" s="52"/>
      <c r="J83" s="52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45"/>
      <c r="AJ83" s="53"/>
      <c r="AK83" s="53"/>
      <c r="AL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  <c r="GK83" s="53"/>
      <c r="GL83" s="53"/>
      <c r="GM83" s="53"/>
      <c r="GN83" s="53"/>
      <c r="GO83" s="53"/>
      <c r="GP83" s="53"/>
      <c r="GQ83" s="53"/>
      <c r="GR83" s="53"/>
      <c r="GS83" s="53"/>
      <c r="GT83" s="53"/>
      <c r="GU83" s="53"/>
      <c r="GV83" s="53"/>
      <c r="GW83" s="53"/>
      <c r="GX83" s="53"/>
      <c r="GY83" s="53"/>
      <c r="GZ83" s="53"/>
      <c r="HA83" s="53"/>
      <c r="HB83" s="53"/>
      <c r="HC83" s="53"/>
      <c r="HD83" s="53"/>
      <c r="HE83" s="53"/>
      <c r="HF83" s="53"/>
      <c r="HG83" s="53"/>
      <c r="HH83" s="53"/>
      <c r="HI83" s="53"/>
      <c r="HJ83" s="53"/>
      <c r="HK83" s="53"/>
      <c r="HL83" s="53"/>
      <c r="HM83" s="53"/>
      <c r="HN83" s="53"/>
      <c r="HO83" s="53"/>
      <c r="HP83" s="53"/>
      <c r="HQ83" s="53"/>
      <c r="HR83" s="53"/>
      <c r="HS83" s="53"/>
      <c r="HT83" s="53"/>
      <c r="HU83" s="53"/>
      <c r="HV83" s="53"/>
      <c r="HW83" s="53"/>
      <c r="HX83" s="53"/>
      <c r="HY83" s="53"/>
      <c r="HZ83" s="53"/>
      <c r="IA83" s="53"/>
      <c r="IB83" s="53"/>
      <c r="IC83" s="53"/>
      <c r="ID83" s="53"/>
      <c r="IE83" s="53"/>
      <c r="IF83" s="53"/>
      <c r="IG83" s="53"/>
      <c r="IH83" s="53"/>
      <c r="II83" s="53"/>
      <c r="IJ83" s="53"/>
      <c r="IK83" s="53"/>
      <c r="IL83" s="53"/>
      <c r="IM83" s="53"/>
      <c r="IN83" s="53"/>
      <c r="IO83" s="53"/>
      <c r="IP83" s="53"/>
      <c r="IQ83" s="53"/>
      <c r="IR83" s="53"/>
      <c r="IS83" s="53"/>
      <c r="IT83" s="53"/>
      <c r="IU83" s="53"/>
      <c r="IV83" s="53"/>
      <c r="IW83" s="53"/>
      <c r="IX83" s="53"/>
      <c r="IY83" s="53"/>
      <c r="IZ83" s="53"/>
      <c r="JA83" s="53"/>
      <c r="JB83" s="53"/>
      <c r="JC83" s="53"/>
      <c r="JD83" s="53"/>
      <c r="JE83" s="53"/>
      <c r="JF83" s="53"/>
      <c r="JG83" s="53"/>
      <c r="JH83" s="53"/>
      <c r="JI83" s="53"/>
      <c r="JJ83" s="53"/>
      <c r="JK83" s="53"/>
      <c r="JL83" s="53"/>
      <c r="JM83" s="53"/>
      <c r="JN83" s="53"/>
      <c r="JO83" s="53"/>
      <c r="JP83" s="53"/>
      <c r="JQ83" s="53"/>
      <c r="JR83" s="53"/>
      <c r="JS83" s="53"/>
      <c r="JT83" s="53"/>
      <c r="JU83" s="53"/>
      <c r="JV83" s="53"/>
      <c r="JW83" s="53"/>
      <c r="JX83" s="53"/>
      <c r="JY83" s="53"/>
      <c r="JZ83" s="53"/>
      <c r="KA83" s="53"/>
      <c r="KB83" s="53"/>
      <c r="KC83" s="53"/>
      <c r="KD83" s="53"/>
      <c r="KE83" s="53"/>
      <c r="KF83" s="53"/>
      <c r="KG83" s="53"/>
      <c r="KH83" s="53"/>
      <c r="KI83" s="53"/>
      <c r="KJ83" s="53"/>
      <c r="KK83" s="53"/>
      <c r="KL83" s="53"/>
      <c r="KM83" s="53"/>
      <c r="KN83" s="53"/>
      <c r="KO83" s="53"/>
      <c r="KP83" s="53"/>
      <c r="KQ83" s="53"/>
      <c r="KR83" s="53"/>
      <c r="KS83" s="53"/>
      <c r="KT83" s="53"/>
      <c r="KU83" s="53"/>
      <c r="KV83" s="53"/>
      <c r="KW83" s="53"/>
      <c r="KX83" s="53"/>
      <c r="KY83" s="53"/>
      <c r="KZ83" s="53"/>
      <c r="LA83" s="53"/>
      <c r="LB83" s="53"/>
      <c r="LC83" s="53"/>
      <c r="LD83" s="53"/>
      <c r="LE83" s="53"/>
      <c r="LF83" s="53"/>
      <c r="LG83" s="53"/>
      <c r="LH83" s="53"/>
      <c r="LI83" s="53"/>
      <c r="LJ83" s="53"/>
      <c r="LK83" s="53"/>
      <c r="LL83" s="53"/>
      <c r="LM83" s="53"/>
      <c r="LN83" s="53"/>
      <c r="LO83" s="53"/>
      <c r="LP83" s="53"/>
      <c r="LQ83" s="53"/>
      <c r="LR83" s="53"/>
      <c r="LS83" s="53"/>
      <c r="LT83" s="53"/>
      <c r="LU83" s="53"/>
      <c r="LV83" s="53"/>
      <c r="LW83" s="53"/>
      <c r="LX83" s="53"/>
      <c r="LY83" s="53"/>
      <c r="LZ83" s="53"/>
      <c r="MA83" s="53"/>
      <c r="MB83" s="53"/>
      <c r="MC83" s="53"/>
      <c r="MD83" s="53"/>
      <c r="ME83" s="53"/>
      <c r="MF83" s="53"/>
      <c r="MG83" s="53"/>
      <c r="MH83" s="53"/>
      <c r="MI83" s="53"/>
      <c r="MJ83" s="53"/>
      <c r="MK83" s="53"/>
      <c r="ML83" s="53"/>
      <c r="MM83" s="53"/>
      <c r="MN83" s="53"/>
      <c r="MO83" s="53"/>
      <c r="MP83" s="53"/>
      <c r="MQ83" s="53"/>
      <c r="MR83" s="53"/>
      <c r="MS83" s="53"/>
      <c r="MT83" s="53"/>
      <c r="MU83" s="53"/>
      <c r="MV83" s="53"/>
      <c r="MW83" s="53"/>
      <c r="MX83" s="53"/>
      <c r="MY83" s="53"/>
      <c r="MZ83" s="53"/>
      <c r="NA83" s="53"/>
      <c r="NB83" s="53"/>
      <c r="NC83" s="53"/>
      <c r="ND83" s="53"/>
      <c r="NE83" s="53"/>
      <c r="NF83" s="53"/>
      <c r="NG83" s="53"/>
      <c r="NH83" s="53"/>
      <c r="NI83" s="53"/>
      <c r="NJ83" s="53"/>
      <c r="NK83" s="53"/>
      <c r="NL83" s="53"/>
      <c r="NM83" s="53"/>
      <c r="NN83" s="53"/>
      <c r="NO83" s="53"/>
      <c r="NP83" s="53"/>
      <c r="NQ83" s="53"/>
      <c r="NR83" s="53"/>
      <c r="NS83" s="53"/>
      <c r="NT83" s="53"/>
      <c r="NU83" s="53"/>
      <c r="NV83" s="53"/>
      <c r="NW83" s="53"/>
      <c r="NX83" s="53"/>
      <c r="NY83" s="53"/>
      <c r="NZ83" s="53"/>
      <c r="OA83" s="53"/>
      <c r="OB83" s="53"/>
      <c r="OC83" s="53"/>
      <c r="OD83" s="53"/>
      <c r="OE83" s="53"/>
      <c r="OF83" s="53"/>
      <c r="OG83" s="53"/>
      <c r="OH83" s="53"/>
      <c r="OI83" s="53"/>
      <c r="OJ83" s="53"/>
      <c r="OK83" s="53"/>
      <c r="OL83" s="53"/>
      <c r="OM83" s="53"/>
      <c r="ON83" s="53"/>
      <c r="OO83" s="53"/>
      <c r="OP83" s="53"/>
      <c r="OQ83" s="53"/>
      <c r="OR83" s="53"/>
      <c r="OS83" s="53"/>
      <c r="OT83" s="53"/>
      <c r="OU83" s="53"/>
      <c r="OV83" s="53"/>
      <c r="OW83" s="53"/>
      <c r="OX83" s="53"/>
      <c r="OY83" s="53"/>
      <c r="OZ83" s="53"/>
      <c r="PA83" s="53"/>
      <c r="PB83" s="53"/>
      <c r="PC83" s="53"/>
      <c r="PD83" s="53"/>
      <c r="PE83" s="53"/>
      <c r="PF83" s="53"/>
      <c r="PG83" s="53"/>
      <c r="PH83" s="53"/>
      <c r="PI83" s="53"/>
      <c r="PJ83" s="53"/>
      <c r="PK83" s="53"/>
      <c r="PL83" s="53"/>
      <c r="PM83" s="53"/>
      <c r="PN83" s="53"/>
      <c r="PO83" s="53"/>
      <c r="PP83" s="53"/>
      <c r="PQ83" s="53"/>
      <c r="PR83" s="53"/>
      <c r="PS83" s="53"/>
      <c r="PT83" s="53"/>
      <c r="PU83" s="53"/>
      <c r="PV83" s="53"/>
      <c r="PW83" s="53"/>
      <c r="PX83" s="53"/>
      <c r="PY83" s="53"/>
      <c r="PZ83" s="53"/>
      <c r="QA83" s="53"/>
      <c r="QB83" s="53"/>
      <c r="QC83" s="53"/>
      <c r="QD83" s="53"/>
      <c r="QE83" s="53"/>
      <c r="QF83" s="53"/>
      <c r="QG83" s="53"/>
      <c r="QH83" s="53"/>
      <c r="QI83" s="53"/>
      <c r="QJ83" s="53"/>
      <c r="QK83" s="53"/>
      <c r="QL83" s="53"/>
      <c r="QM83" s="53"/>
      <c r="QN83" s="53"/>
      <c r="QO83" s="53"/>
      <c r="QP83" s="53"/>
      <c r="QQ83" s="53"/>
      <c r="QR83" s="53"/>
      <c r="QS83" s="53"/>
      <c r="QT83" s="53"/>
      <c r="QU83" s="53"/>
      <c r="QV83" s="53"/>
      <c r="QW83" s="53"/>
      <c r="QX83" s="53"/>
      <c r="QY83" s="53"/>
      <c r="QZ83" s="53"/>
      <c r="RA83" s="53"/>
      <c r="RB83" s="53"/>
      <c r="RC83" s="53"/>
      <c r="RD83" s="53"/>
      <c r="RE83" s="53"/>
      <c r="RF83" s="53"/>
      <c r="RG83" s="53"/>
      <c r="RH83" s="53"/>
      <c r="RI83" s="53"/>
      <c r="RJ83" s="53"/>
      <c r="RK83" s="53"/>
      <c r="RL83" s="53"/>
      <c r="RM83" s="53"/>
      <c r="RN83" s="53"/>
      <c r="RO83" s="53"/>
      <c r="RP83" s="53"/>
      <c r="RQ83" s="53"/>
      <c r="RR83" s="53"/>
      <c r="RS83" s="53"/>
      <c r="RT83" s="53"/>
      <c r="RU83" s="53"/>
      <c r="RV83" s="53"/>
      <c r="RW83" s="53"/>
      <c r="RX83" s="53"/>
      <c r="RY83" s="53"/>
      <c r="RZ83" s="53"/>
      <c r="SA83" s="53"/>
      <c r="SB83" s="53"/>
      <c r="SC83" s="53"/>
      <c r="SD83" s="53"/>
      <c r="SE83" s="53"/>
      <c r="SF83" s="53"/>
      <c r="SG83" s="53"/>
      <c r="SH83" s="53"/>
      <c r="SI83" s="53"/>
      <c r="SJ83" s="53"/>
      <c r="SK83" s="53"/>
      <c r="SL83" s="53"/>
      <c r="SM83" s="53"/>
      <c r="SN83" s="53"/>
      <c r="SO83" s="53"/>
      <c r="SP83" s="53"/>
      <c r="SQ83" s="53"/>
      <c r="SR83" s="53"/>
      <c r="SS83" s="53"/>
      <c r="ST83" s="53"/>
      <c r="SU83" s="53"/>
      <c r="SV83" s="53"/>
      <c r="SW83" s="53"/>
      <c r="SX83" s="53"/>
      <c r="SY83" s="53"/>
      <c r="SZ83" s="53"/>
    </row>
    <row r="84" spans="6:520" x14ac:dyDescent="0.25">
      <c r="F84" s="52"/>
      <c r="G84" s="52"/>
      <c r="H84" s="52"/>
      <c r="I84" s="52"/>
      <c r="J84" s="52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45"/>
      <c r="AJ84" s="53"/>
      <c r="AK84" s="53"/>
      <c r="AL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  <c r="GH84" s="53"/>
      <c r="GI84" s="53"/>
      <c r="GJ84" s="53"/>
      <c r="GK84" s="53"/>
      <c r="GL84" s="53"/>
      <c r="GM84" s="53"/>
      <c r="GN84" s="53"/>
      <c r="GO84" s="53"/>
      <c r="GP84" s="53"/>
      <c r="GQ84" s="53"/>
      <c r="GR84" s="53"/>
      <c r="GS84" s="53"/>
      <c r="GT84" s="53"/>
      <c r="GU84" s="53"/>
      <c r="GV84" s="53"/>
      <c r="GW84" s="53"/>
      <c r="GX84" s="53"/>
      <c r="GY84" s="53"/>
      <c r="GZ84" s="53"/>
      <c r="HA84" s="53"/>
      <c r="HB84" s="53"/>
      <c r="HC84" s="53"/>
      <c r="HD84" s="53"/>
      <c r="HE84" s="53"/>
      <c r="HF84" s="53"/>
      <c r="HG84" s="53"/>
      <c r="HH84" s="53"/>
      <c r="HI84" s="53"/>
      <c r="HJ84" s="53"/>
      <c r="HK84" s="53"/>
      <c r="HL84" s="53"/>
      <c r="HM84" s="53"/>
      <c r="HN84" s="53"/>
      <c r="HO84" s="53"/>
      <c r="HP84" s="53"/>
      <c r="HQ84" s="53"/>
      <c r="HR84" s="53"/>
      <c r="HS84" s="53"/>
      <c r="HT84" s="53"/>
      <c r="HU84" s="53"/>
      <c r="HV84" s="53"/>
      <c r="HW84" s="53"/>
      <c r="HX84" s="53"/>
      <c r="HY84" s="53"/>
      <c r="HZ84" s="53"/>
      <c r="IA84" s="53"/>
      <c r="IB84" s="53"/>
      <c r="IC84" s="53"/>
      <c r="ID84" s="53"/>
      <c r="IE84" s="53"/>
      <c r="IF84" s="53"/>
      <c r="IG84" s="53"/>
      <c r="IH84" s="53"/>
      <c r="II84" s="53"/>
      <c r="IJ84" s="53"/>
      <c r="IK84" s="53"/>
      <c r="IL84" s="53"/>
      <c r="IM84" s="53"/>
      <c r="IN84" s="53"/>
      <c r="IO84" s="53"/>
      <c r="IP84" s="53"/>
      <c r="IQ84" s="53"/>
      <c r="IR84" s="53"/>
      <c r="IS84" s="53"/>
      <c r="IT84" s="53"/>
      <c r="IU84" s="53"/>
      <c r="IV84" s="53"/>
      <c r="IW84" s="53"/>
      <c r="IX84" s="53"/>
      <c r="IY84" s="53"/>
      <c r="IZ84" s="53"/>
      <c r="JA84" s="53"/>
      <c r="JB84" s="53"/>
      <c r="JC84" s="53"/>
      <c r="JD84" s="53"/>
      <c r="JE84" s="53"/>
      <c r="JF84" s="53"/>
      <c r="JG84" s="53"/>
      <c r="JH84" s="53"/>
      <c r="JI84" s="53"/>
      <c r="JJ84" s="53"/>
      <c r="JK84" s="53"/>
      <c r="JL84" s="53"/>
      <c r="JM84" s="53"/>
      <c r="JN84" s="53"/>
      <c r="JO84" s="53"/>
      <c r="JP84" s="53"/>
      <c r="JQ84" s="53"/>
      <c r="JR84" s="53"/>
      <c r="JS84" s="53"/>
      <c r="JT84" s="53"/>
      <c r="JU84" s="53"/>
      <c r="JV84" s="53"/>
      <c r="JW84" s="53"/>
      <c r="JX84" s="53"/>
      <c r="JY84" s="53"/>
      <c r="JZ84" s="53"/>
      <c r="KA84" s="53"/>
      <c r="KB84" s="53"/>
      <c r="KC84" s="53"/>
      <c r="KD84" s="53"/>
      <c r="KE84" s="53"/>
      <c r="KF84" s="53"/>
      <c r="KG84" s="53"/>
      <c r="KH84" s="53"/>
      <c r="KI84" s="53"/>
      <c r="KJ84" s="53"/>
      <c r="KK84" s="53"/>
      <c r="KL84" s="53"/>
      <c r="KM84" s="53"/>
      <c r="KN84" s="53"/>
      <c r="KO84" s="53"/>
      <c r="KP84" s="53"/>
      <c r="KQ84" s="53"/>
      <c r="KR84" s="53"/>
      <c r="KS84" s="53"/>
      <c r="KT84" s="53"/>
      <c r="KU84" s="53"/>
      <c r="KV84" s="53"/>
      <c r="KW84" s="53"/>
      <c r="KX84" s="53"/>
      <c r="KY84" s="53"/>
      <c r="KZ84" s="53"/>
      <c r="LA84" s="53"/>
      <c r="LB84" s="53"/>
      <c r="LC84" s="53"/>
      <c r="LD84" s="53"/>
      <c r="LE84" s="53"/>
      <c r="LF84" s="53"/>
      <c r="LG84" s="53"/>
      <c r="LH84" s="53"/>
      <c r="LI84" s="53"/>
      <c r="LJ84" s="53"/>
      <c r="LK84" s="53"/>
      <c r="LL84" s="53"/>
      <c r="LM84" s="53"/>
      <c r="LN84" s="53"/>
      <c r="LO84" s="53"/>
      <c r="LP84" s="53"/>
      <c r="LQ84" s="53"/>
      <c r="LR84" s="53"/>
      <c r="LS84" s="53"/>
      <c r="LT84" s="53"/>
      <c r="LU84" s="53"/>
      <c r="LV84" s="53"/>
      <c r="LW84" s="53"/>
      <c r="LX84" s="53"/>
      <c r="LY84" s="53"/>
      <c r="LZ84" s="53"/>
      <c r="MA84" s="53"/>
      <c r="MB84" s="53"/>
      <c r="MC84" s="53"/>
      <c r="MD84" s="53"/>
      <c r="ME84" s="53"/>
      <c r="MF84" s="53"/>
      <c r="MG84" s="53"/>
      <c r="MH84" s="53"/>
      <c r="MI84" s="53"/>
      <c r="MJ84" s="53"/>
      <c r="MK84" s="53"/>
      <c r="ML84" s="53"/>
      <c r="MM84" s="53"/>
      <c r="MN84" s="53"/>
      <c r="MO84" s="53"/>
      <c r="MP84" s="53"/>
      <c r="MQ84" s="53"/>
      <c r="MR84" s="53"/>
      <c r="MS84" s="53"/>
      <c r="MT84" s="53"/>
      <c r="MU84" s="53"/>
      <c r="MV84" s="53"/>
      <c r="MW84" s="53"/>
      <c r="MX84" s="53"/>
      <c r="MY84" s="53"/>
      <c r="MZ84" s="53"/>
      <c r="NA84" s="53"/>
      <c r="NB84" s="53"/>
      <c r="NC84" s="53"/>
      <c r="ND84" s="53"/>
      <c r="NE84" s="53"/>
      <c r="NF84" s="53"/>
      <c r="NG84" s="53"/>
      <c r="NH84" s="53"/>
      <c r="NI84" s="53"/>
      <c r="NJ84" s="53"/>
      <c r="NK84" s="53"/>
      <c r="NL84" s="53"/>
      <c r="NM84" s="53"/>
      <c r="NN84" s="53"/>
      <c r="NO84" s="53"/>
      <c r="NP84" s="53"/>
      <c r="NQ84" s="53"/>
      <c r="NR84" s="53"/>
      <c r="NS84" s="53"/>
      <c r="NT84" s="53"/>
      <c r="NU84" s="53"/>
      <c r="NV84" s="53"/>
      <c r="NW84" s="53"/>
      <c r="NX84" s="53"/>
      <c r="NY84" s="53"/>
      <c r="NZ84" s="53"/>
      <c r="OA84" s="53"/>
      <c r="OB84" s="53"/>
      <c r="OC84" s="53"/>
      <c r="OD84" s="53"/>
      <c r="OE84" s="53"/>
      <c r="OF84" s="53"/>
      <c r="OG84" s="53"/>
      <c r="OH84" s="53"/>
      <c r="OI84" s="53"/>
      <c r="OJ84" s="53"/>
      <c r="OK84" s="53"/>
      <c r="OL84" s="53"/>
      <c r="OM84" s="53"/>
      <c r="ON84" s="53"/>
      <c r="OO84" s="53"/>
      <c r="OP84" s="53"/>
      <c r="OQ84" s="53"/>
      <c r="OR84" s="53"/>
      <c r="OS84" s="53"/>
      <c r="OT84" s="53"/>
      <c r="OU84" s="53"/>
      <c r="OV84" s="53"/>
      <c r="OW84" s="53"/>
      <c r="OX84" s="53"/>
      <c r="OY84" s="53"/>
      <c r="OZ84" s="53"/>
      <c r="PA84" s="53"/>
      <c r="PB84" s="53"/>
      <c r="PC84" s="53"/>
      <c r="PD84" s="53"/>
      <c r="PE84" s="53"/>
      <c r="PF84" s="53"/>
      <c r="PG84" s="53"/>
      <c r="PH84" s="53"/>
      <c r="PI84" s="53"/>
      <c r="PJ84" s="53"/>
      <c r="PK84" s="53"/>
      <c r="PL84" s="53"/>
      <c r="PM84" s="53"/>
      <c r="PN84" s="53"/>
      <c r="PO84" s="53"/>
      <c r="PP84" s="53"/>
      <c r="PQ84" s="53"/>
      <c r="PR84" s="53"/>
      <c r="PS84" s="53"/>
      <c r="PT84" s="53"/>
      <c r="PU84" s="53"/>
      <c r="PV84" s="53"/>
      <c r="PW84" s="53"/>
      <c r="PX84" s="53"/>
      <c r="PY84" s="53"/>
      <c r="PZ84" s="53"/>
      <c r="QA84" s="53"/>
      <c r="QB84" s="53"/>
      <c r="QC84" s="53"/>
      <c r="QD84" s="53"/>
      <c r="QE84" s="53"/>
      <c r="QF84" s="53"/>
      <c r="QG84" s="53"/>
      <c r="QH84" s="53"/>
      <c r="QI84" s="53"/>
      <c r="QJ84" s="53"/>
      <c r="QK84" s="53"/>
      <c r="QL84" s="53"/>
      <c r="QM84" s="53"/>
      <c r="QN84" s="53"/>
      <c r="QO84" s="53"/>
      <c r="QP84" s="53"/>
      <c r="QQ84" s="53"/>
      <c r="QR84" s="53"/>
      <c r="QS84" s="53"/>
      <c r="QT84" s="53"/>
      <c r="QU84" s="53"/>
      <c r="QV84" s="53"/>
      <c r="QW84" s="53"/>
      <c r="QX84" s="53"/>
      <c r="QY84" s="53"/>
      <c r="QZ84" s="53"/>
      <c r="RA84" s="53"/>
      <c r="RB84" s="53"/>
      <c r="RC84" s="53"/>
      <c r="RD84" s="53"/>
      <c r="RE84" s="53"/>
      <c r="RF84" s="53"/>
      <c r="RG84" s="53"/>
      <c r="RH84" s="53"/>
      <c r="RI84" s="53"/>
      <c r="RJ84" s="53"/>
      <c r="RK84" s="53"/>
      <c r="RL84" s="53"/>
      <c r="RM84" s="53"/>
      <c r="RN84" s="53"/>
      <c r="RO84" s="53"/>
      <c r="RP84" s="53"/>
      <c r="RQ84" s="53"/>
      <c r="RR84" s="53"/>
      <c r="RS84" s="53"/>
      <c r="RT84" s="53"/>
      <c r="RU84" s="53"/>
      <c r="RV84" s="53"/>
      <c r="RW84" s="53"/>
      <c r="RX84" s="53"/>
      <c r="RY84" s="53"/>
      <c r="RZ84" s="53"/>
      <c r="SA84" s="53"/>
      <c r="SB84" s="53"/>
      <c r="SC84" s="53"/>
      <c r="SD84" s="53"/>
      <c r="SE84" s="53"/>
      <c r="SF84" s="53"/>
      <c r="SG84" s="53"/>
      <c r="SH84" s="53"/>
      <c r="SI84" s="53"/>
      <c r="SJ84" s="53"/>
      <c r="SK84" s="53"/>
      <c r="SL84" s="53"/>
      <c r="SM84" s="53"/>
      <c r="SN84" s="53"/>
      <c r="SO84" s="53"/>
      <c r="SP84" s="53"/>
      <c r="SQ84" s="53"/>
      <c r="SR84" s="53"/>
      <c r="SS84" s="53"/>
      <c r="ST84" s="53"/>
      <c r="SU84" s="53"/>
      <c r="SV84" s="53"/>
      <c r="SW84" s="53"/>
      <c r="SX84" s="53"/>
      <c r="SY84" s="53"/>
      <c r="SZ84" s="53"/>
    </row>
    <row r="85" spans="6:520" x14ac:dyDescent="0.25">
      <c r="F85" s="52"/>
      <c r="G85" s="52"/>
      <c r="H85" s="52"/>
      <c r="I85" s="52"/>
      <c r="J85" s="52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45"/>
      <c r="AJ85" s="53"/>
      <c r="AK85" s="53"/>
      <c r="AL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  <c r="GH85" s="53"/>
      <c r="GI85" s="53"/>
      <c r="GJ85" s="53"/>
      <c r="GK85" s="53"/>
      <c r="GL85" s="53"/>
      <c r="GM85" s="53"/>
      <c r="GN85" s="53"/>
      <c r="GO85" s="53"/>
      <c r="GP85" s="53"/>
      <c r="GQ85" s="53"/>
      <c r="GR85" s="53"/>
      <c r="GS85" s="53"/>
      <c r="GT85" s="53"/>
      <c r="GU85" s="53"/>
      <c r="GV85" s="53"/>
      <c r="GW85" s="53"/>
      <c r="GX85" s="53"/>
      <c r="GY85" s="53"/>
      <c r="GZ85" s="53"/>
      <c r="HA85" s="53"/>
      <c r="HB85" s="53"/>
      <c r="HC85" s="53"/>
      <c r="HD85" s="53"/>
      <c r="HE85" s="53"/>
      <c r="HF85" s="53"/>
      <c r="HG85" s="53"/>
      <c r="HH85" s="53"/>
      <c r="HI85" s="53"/>
      <c r="HJ85" s="53"/>
      <c r="HK85" s="53"/>
      <c r="HL85" s="53"/>
      <c r="HM85" s="53"/>
      <c r="HN85" s="53"/>
      <c r="HO85" s="53"/>
      <c r="HP85" s="53"/>
      <c r="HQ85" s="53"/>
      <c r="HR85" s="53"/>
      <c r="HS85" s="53"/>
      <c r="HT85" s="53"/>
      <c r="HU85" s="53"/>
      <c r="HV85" s="53"/>
      <c r="HW85" s="53"/>
      <c r="HX85" s="53"/>
      <c r="HY85" s="53"/>
      <c r="HZ85" s="53"/>
      <c r="IA85" s="53"/>
      <c r="IB85" s="53"/>
      <c r="IC85" s="53"/>
      <c r="ID85" s="53"/>
      <c r="IE85" s="53"/>
      <c r="IF85" s="53"/>
      <c r="IG85" s="53"/>
      <c r="IH85" s="53"/>
      <c r="II85" s="53"/>
      <c r="IJ85" s="53"/>
      <c r="IK85" s="53"/>
      <c r="IL85" s="53"/>
      <c r="IM85" s="53"/>
      <c r="IN85" s="53"/>
      <c r="IO85" s="53"/>
      <c r="IP85" s="53"/>
      <c r="IQ85" s="53"/>
      <c r="IR85" s="53"/>
      <c r="IS85" s="53"/>
      <c r="IT85" s="53"/>
      <c r="IU85" s="53"/>
      <c r="IV85" s="53"/>
      <c r="IW85" s="53"/>
      <c r="IX85" s="53"/>
      <c r="IY85" s="53"/>
      <c r="IZ85" s="53"/>
      <c r="JA85" s="53"/>
      <c r="JB85" s="53"/>
      <c r="JC85" s="53"/>
      <c r="JD85" s="53"/>
      <c r="JE85" s="53"/>
      <c r="JF85" s="53"/>
      <c r="JG85" s="53"/>
      <c r="JH85" s="53"/>
      <c r="JI85" s="53"/>
      <c r="JJ85" s="53"/>
      <c r="JK85" s="53"/>
      <c r="JL85" s="53"/>
      <c r="JM85" s="53"/>
      <c r="JN85" s="53"/>
      <c r="JO85" s="53"/>
      <c r="JP85" s="53"/>
      <c r="JQ85" s="53"/>
      <c r="JR85" s="53"/>
      <c r="JS85" s="53"/>
      <c r="JT85" s="53"/>
      <c r="JU85" s="53"/>
      <c r="JV85" s="53"/>
      <c r="JW85" s="53"/>
      <c r="JX85" s="53"/>
      <c r="JY85" s="53"/>
      <c r="JZ85" s="53"/>
      <c r="KA85" s="53"/>
      <c r="KB85" s="53"/>
      <c r="KC85" s="53"/>
      <c r="KD85" s="53"/>
      <c r="KE85" s="53"/>
      <c r="KF85" s="53"/>
      <c r="KG85" s="53"/>
      <c r="KH85" s="53"/>
      <c r="KI85" s="53"/>
      <c r="KJ85" s="53"/>
      <c r="KK85" s="53"/>
      <c r="KL85" s="53"/>
      <c r="KM85" s="53"/>
      <c r="KN85" s="53"/>
      <c r="KO85" s="53"/>
      <c r="KP85" s="53"/>
      <c r="KQ85" s="53"/>
      <c r="KR85" s="53"/>
      <c r="KS85" s="53"/>
      <c r="KT85" s="53"/>
      <c r="KU85" s="53"/>
      <c r="KV85" s="53"/>
      <c r="KW85" s="53"/>
      <c r="KX85" s="53"/>
      <c r="KY85" s="53"/>
      <c r="KZ85" s="53"/>
      <c r="LA85" s="53"/>
      <c r="LB85" s="53"/>
      <c r="LC85" s="53"/>
      <c r="LD85" s="53"/>
      <c r="LE85" s="53"/>
      <c r="LF85" s="53"/>
      <c r="LG85" s="53"/>
      <c r="LH85" s="53"/>
      <c r="LI85" s="53"/>
      <c r="LJ85" s="53"/>
      <c r="LK85" s="53"/>
      <c r="LL85" s="53"/>
      <c r="LM85" s="53"/>
      <c r="LN85" s="53"/>
      <c r="LO85" s="53"/>
      <c r="LP85" s="53"/>
      <c r="LQ85" s="53"/>
      <c r="LR85" s="53"/>
      <c r="LS85" s="53"/>
      <c r="LT85" s="53"/>
      <c r="LU85" s="53"/>
      <c r="LV85" s="53"/>
      <c r="LW85" s="53"/>
      <c r="LX85" s="53"/>
      <c r="LY85" s="53"/>
      <c r="LZ85" s="53"/>
      <c r="MA85" s="53"/>
      <c r="MB85" s="53"/>
      <c r="MC85" s="53"/>
      <c r="MD85" s="53"/>
      <c r="ME85" s="53"/>
      <c r="MF85" s="53"/>
      <c r="MG85" s="53"/>
      <c r="MH85" s="53"/>
      <c r="MI85" s="53"/>
      <c r="MJ85" s="53"/>
      <c r="MK85" s="53"/>
      <c r="ML85" s="53"/>
      <c r="MM85" s="53"/>
      <c r="MN85" s="53"/>
      <c r="MO85" s="53"/>
      <c r="MP85" s="53"/>
      <c r="MQ85" s="53"/>
      <c r="MR85" s="53"/>
      <c r="MS85" s="53"/>
      <c r="MT85" s="53"/>
      <c r="MU85" s="53"/>
      <c r="MV85" s="53"/>
      <c r="MW85" s="53"/>
      <c r="MX85" s="53"/>
      <c r="MY85" s="53"/>
      <c r="MZ85" s="53"/>
      <c r="NA85" s="53"/>
      <c r="NB85" s="53"/>
      <c r="NC85" s="53"/>
      <c r="ND85" s="53"/>
      <c r="NE85" s="53"/>
      <c r="NF85" s="53"/>
      <c r="NG85" s="53"/>
      <c r="NH85" s="53"/>
      <c r="NI85" s="53"/>
      <c r="NJ85" s="53"/>
      <c r="NK85" s="53"/>
      <c r="NL85" s="53"/>
      <c r="NM85" s="53"/>
      <c r="NN85" s="53"/>
      <c r="NO85" s="53"/>
      <c r="NP85" s="53"/>
      <c r="NQ85" s="53"/>
      <c r="NR85" s="53"/>
      <c r="NS85" s="53"/>
      <c r="NT85" s="53"/>
      <c r="NU85" s="53"/>
      <c r="NV85" s="53"/>
      <c r="NW85" s="53"/>
      <c r="NX85" s="53"/>
      <c r="NY85" s="53"/>
      <c r="NZ85" s="53"/>
      <c r="OA85" s="53"/>
      <c r="OB85" s="53"/>
      <c r="OC85" s="53"/>
      <c r="OD85" s="53"/>
      <c r="OE85" s="53"/>
      <c r="OF85" s="53"/>
      <c r="OG85" s="53"/>
      <c r="OH85" s="53"/>
      <c r="OI85" s="53"/>
      <c r="OJ85" s="53"/>
      <c r="OK85" s="53"/>
      <c r="OL85" s="53"/>
      <c r="OM85" s="53"/>
      <c r="ON85" s="53"/>
      <c r="OO85" s="53"/>
      <c r="OP85" s="53"/>
      <c r="OQ85" s="53"/>
      <c r="OR85" s="53"/>
      <c r="OS85" s="53"/>
      <c r="OT85" s="53"/>
      <c r="OU85" s="53"/>
      <c r="OV85" s="53"/>
      <c r="OW85" s="53"/>
      <c r="OX85" s="53"/>
      <c r="OY85" s="53"/>
      <c r="OZ85" s="53"/>
      <c r="PA85" s="53"/>
      <c r="PB85" s="53"/>
      <c r="PC85" s="53"/>
      <c r="PD85" s="53"/>
      <c r="PE85" s="53"/>
      <c r="PF85" s="53"/>
      <c r="PG85" s="53"/>
      <c r="PH85" s="53"/>
      <c r="PI85" s="53"/>
      <c r="PJ85" s="53"/>
      <c r="PK85" s="53"/>
      <c r="PL85" s="53"/>
      <c r="PM85" s="53"/>
      <c r="PN85" s="53"/>
      <c r="PO85" s="53"/>
      <c r="PP85" s="53"/>
      <c r="PQ85" s="53"/>
      <c r="PR85" s="53"/>
      <c r="PS85" s="53"/>
      <c r="PT85" s="53"/>
      <c r="PU85" s="53"/>
      <c r="PV85" s="53"/>
      <c r="PW85" s="53"/>
      <c r="PX85" s="53"/>
      <c r="PY85" s="53"/>
      <c r="PZ85" s="53"/>
      <c r="QA85" s="53"/>
      <c r="QB85" s="53"/>
      <c r="QC85" s="53"/>
      <c r="QD85" s="53"/>
      <c r="QE85" s="53"/>
      <c r="QF85" s="53"/>
      <c r="QG85" s="53"/>
      <c r="QH85" s="53"/>
      <c r="QI85" s="53"/>
      <c r="QJ85" s="53"/>
      <c r="QK85" s="53"/>
      <c r="QL85" s="53"/>
      <c r="QM85" s="53"/>
      <c r="QN85" s="53"/>
      <c r="QO85" s="53"/>
      <c r="QP85" s="53"/>
      <c r="QQ85" s="53"/>
      <c r="QR85" s="53"/>
      <c r="QS85" s="53"/>
      <c r="QT85" s="53"/>
      <c r="QU85" s="53"/>
      <c r="QV85" s="53"/>
      <c r="QW85" s="53"/>
      <c r="QX85" s="53"/>
      <c r="QY85" s="53"/>
      <c r="QZ85" s="53"/>
      <c r="RA85" s="53"/>
      <c r="RB85" s="53"/>
      <c r="RC85" s="53"/>
      <c r="RD85" s="53"/>
      <c r="RE85" s="53"/>
      <c r="RF85" s="53"/>
      <c r="RG85" s="53"/>
      <c r="RH85" s="53"/>
      <c r="RI85" s="53"/>
      <c r="RJ85" s="53"/>
      <c r="RK85" s="53"/>
      <c r="RL85" s="53"/>
      <c r="RM85" s="53"/>
      <c r="RN85" s="53"/>
      <c r="RO85" s="53"/>
      <c r="RP85" s="53"/>
      <c r="RQ85" s="53"/>
      <c r="RR85" s="53"/>
      <c r="RS85" s="53"/>
      <c r="RT85" s="53"/>
      <c r="RU85" s="53"/>
      <c r="RV85" s="53"/>
      <c r="RW85" s="53"/>
      <c r="RX85" s="53"/>
      <c r="RY85" s="53"/>
      <c r="RZ85" s="53"/>
      <c r="SA85" s="53"/>
      <c r="SB85" s="53"/>
      <c r="SC85" s="53"/>
      <c r="SD85" s="53"/>
      <c r="SE85" s="53"/>
      <c r="SF85" s="53"/>
      <c r="SG85" s="53"/>
      <c r="SH85" s="53"/>
      <c r="SI85" s="53"/>
      <c r="SJ85" s="53"/>
      <c r="SK85" s="53"/>
      <c r="SL85" s="53"/>
      <c r="SM85" s="53"/>
      <c r="SN85" s="53"/>
      <c r="SO85" s="53"/>
      <c r="SP85" s="53"/>
      <c r="SQ85" s="53"/>
      <c r="SR85" s="53"/>
      <c r="SS85" s="53"/>
      <c r="ST85" s="53"/>
      <c r="SU85" s="53"/>
      <c r="SV85" s="53"/>
      <c r="SW85" s="53"/>
      <c r="SX85" s="53"/>
      <c r="SY85" s="53"/>
      <c r="SZ85" s="53"/>
    </row>
    <row r="86" spans="6:520" x14ac:dyDescent="0.25">
      <c r="F86" s="52"/>
      <c r="G86" s="52"/>
      <c r="H86" s="52"/>
      <c r="I86" s="52"/>
      <c r="J86" s="52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45"/>
      <c r="AJ86" s="53"/>
      <c r="AK86" s="53"/>
      <c r="AL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  <c r="GH86" s="53"/>
      <c r="GI86" s="53"/>
      <c r="GJ86" s="53"/>
      <c r="GK86" s="53"/>
      <c r="GL86" s="53"/>
      <c r="GM86" s="53"/>
      <c r="GN86" s="53"/>
      <c r="GO86" s="53"/>
      <c r="GP86" s="53"/>
      <c r="GQ86" s="53"/>
      <c r="GR86" s="53"/>
      <c r="GS86" s="53"/>
      <c r="GT86" s="53"/>
      <c r="GU86" s="53"/>
      <c r="GV86" s="53"/>
      <c r="GW86" s="53"/>
      <c r="GX86" s="53"/>
      <c r="GY86" s="53"/>
      <c r="GZ86" s="53"/>
      <c r="HA86" s="53"/>
      <c r="HB86" s="53"/>
      <c r="HC86" s="53"/>
      <c r="HD86" s="53"/>
      <c r="HE86" s="53"/>
      <c r="HF86" s="53"/>
      <c r="HG86" s="53"/>
      <c r="HH86" s="53"/>
      <c r="HI86" s="53"/>
      <c r="HJ86" s="53"/>
      <c r="HK86" s="53"/>
      <c r="HL86" s="53"/>
      <c r="HM86" s="53"/>
      <c r="HN86" s="53"/>
      <c r="HO86" s="53"/>
      <c r="HP86" s="53"/>
      <c r="HQ86" s="53"/>
      <c r="HR86" s="53"/>
      <c r="HS86" s="53"/>
      <c r="HT86" s="53"/>
      <c r="HU86" s="53"/>
      <c r="HV86" s="53"/>
      <c r="HW86" s="53"/>
      <c r="HX86" s="53"/>
      <c r="HY86" s="53"/>
      <c r="HZ86" s="53"/>
      <c r="IA86" s="53"/>
      <c r="IB86" s="53"/>
      <c r="IC86" s="53"/>
      <c r="ID86" s="53"/>
      <c r="IE86" s="53"/>
      <c r="IF86" s="53"/>
      <c r="IG86" s="53"/>
      <c r="IH86" s="53"/>
      <c r="II86" s="53"/>
      <c r="IJ86" s="53"/>
      <c r="IK86" s="53"/>
      <c r="IL86" s="53"/>
      <c r="IM86" s="53"/>
      <c r="IN86" s="53"/>
      <c r="IO86" s="53"/>
      <c r="IP86" s="53"/>
      <c r="IQ86" s="53"/>
      <c r="IR86" s="53"/>
      <c r="IS86" s="53"/>
      <c r="IT86" s="53"/>
      <c r="IU86" s="53"/>
      <c r="IV86" s="53"/>
      <c r="IW86" s="53"/>
      <c r="IX86" s="53"/>
      <c r="IY86" s="53"/>
      <c r="IZ86" s="53"/>
      <c r="JA86" s="53"/>
      <c r="JB86" s="53"/>
      <c r="JC86" s="53"/>
      <c r="JD86" s="53"/>
      <c r="JE86" s="53"/>
      <c r="JF86" s="53"/>
      <c r="JG86" s="53"/>
      <c r="JH86" s="53"/>
      <c r="JI86" s="53"/>
      <c r="JJ86" s="53"/>
      <c r="JK86" s="53"/>
      <c r="JL86" s="53"/>
      <c r="JM86" s="53"/>
      <c r="JN86" s="53"/>
      <c r="JO86" s="53"/>
      <c r="JP86" s="53"/>
      <c r="JQ86" s="53"/>
      <c r="JR86" s="53"/>
      <c r="JS86" s="53"/>
      <c r="JT86" s="53"/>
      <c r="JU86" s="53"/>
      <c r="JV86" s="53"/>
      <c r="JW86" s="53"/>
      <c r="JX86" s="53"/>
      <c r="JY86" s="53"/>
      <c r="JZ86" s="53"/>
      <c r="KA86" s="53"/>
      <c r="KB86" s="53"/>
      <c r="KC86" s="53"/>
      <c r="KD86" s="53"/>
      <c r="KE86" s="53"/>
      <c r="KF86" s="53"/>
      <c r="KG86" s="53"/>
      <c r="KH86" s="53"/>
      <c r="KI86" s="53"/>
      <c r="KJ86" s="53"/>
      <c r="KK86" s="53"/>
      <c r="KL86" s="53"/>
      <c r="KM86" s="53"/>
      <c r="KN86" s="53"/>
      <c r="KO86" s="53"/>
      <c r="KP86" s="53"/>
      <c r="KQ86" s="53"/>
      <c r="KR86" s="53"/>
      <c r="KS86" s="53"/>
      <c r="KT86" s="53"/>
      <c r="KU86" s="53"/>
      <c r="KV86" s="53"/>
      <c r="KW86" s="53"/>
      <c r="KX86" s="53"/>
      <c r="KY86" s="53"/>
      <c r="KZ86" s="53"/>
      <c r="LA86" s="53"/>
      <c r="LB86" s="53"/>
      <c r="LC86" s="53"/>
      <c r="LD86" s="53"/>
      <c r="LE86" s="53"/>
      <c r="LF86" s="53"/>
      <c r="LG86" s="53"/>
      <c r="LH86" s="53"/>
      <c r="LI86" s="53"/>
      <c r="LJ86" s="53"/>
      <c r="LK86" s="53"/>
      <c r="LL86" s="53"/>
      <c r="LM86" s="53"/>
      <c r="LN86" s="53"/>
      <c r="LO86" s="53"/>
      <c r="LP86" s="53"/>
      <c r="LQ86" s="53"/>
      <c r="LR86" s="53"/>
      <c r="LS86" s="53"/>
      <c r="LT86" s="53"/>
      <c r="LU86" s="53"/>
      <c r="LV86" s="53"/>
      <c r="LW86" s="53"/>
      <c r="LX86" s="53"/>
      <c r="LY86" s="53"/>
      <c r="LZ86" s="53"/>
      <c r="MA86" s="53"/>
      <c r="MB86" s="53"/>
      <c r="MC86" s="53"/>
      <c r="MD86" s="53"/>
      <c r="ME86" s="53"/>
      <c r="MF86" s="53"/>
      <c r="MG86" s="53"/>
      <c r="MH86" s="53"/>
      <c r="MI86" s="53"/>
      <c r="MJ86" s="53"/>
      <c r="MK86" s="53"/>
      <c r="ML86" s="53"/>
      <c r="MM86" s="53"/>
      <c r="MN86" s="53"/>
      <c r="MO86" s="53"/>
      <c r="MP86" s="53"/>
      <c r="MQ86" s="53"/>
      <c r="MR86" s="53"/>
      <c r="MS86" s="53"/>
      <c r="MT86" s="53"/>
      <c r="MU86" s="53"/>
      <c r="MV86" s="53"/>
      <c r="MW86" s="53"/>
      <c r="MX86" s="53"/>
      <c r="MY86" s="53"/>
      <c r="MZ86" s="53"/>
      <c r="NA86" s="53"/>
      <c r="NB86" s="53"/>
      <c r="NC86" s="53"/>
      <c r="ND86" s="53"/>
      <c r="NE86" s="53"/>
      <c r="NF86" s="53"/>
      <c r="NG86" s="53"/>
      <c r="NH86" s="53"/>
      <c r="NI86" s="53"/>
      <c r="NJ86" s="53"/>
      <c r="NK86" s="53"/>
      <c r="NL86" s="53"/>
      <c r="NM86" s="53"/>
      <c r="NN86" s="53"/>
      <c r="NO86" s="53"/>
      <c r="NP86" s="53"/>
      <c r="NQ86" s="53"/>
      <c r="NR86" s="53"/>
      <c r="NS86" s="53"/>
      <c r="NT86" s="53"/>
      <c r="NU86" s="53"/>
      <c r="NV86" s="53"/>
      <c r="NW86" s="53"/>
      <c r="NX86" s="53"/>
      <c r="NY86" s="53"/>
      <c r="NZ86" s="53"/>
      <c r="OA86" s="53"/>
      <c r="OB86" s="53"/>
      <c r="OC86" s="53"/>
      <c r="OD86" s="53"/>
      <c r="OE86" s="53"/>
      <c r="OF86" s="53"/>
      <c r="OG86" s="53"/>
      <c r="OH86" s="53"/>
      <c r="OI86" s="53"/>
      <c r="OJ86" s="53"/>
      <c r="OK86" s="53"/>
      <c r="OL86" s="53"/>
      <c r="OM86" s="53"/>
      <c r="ON86" s="53"/>
      <c r="OO86" s="53"/>
      <c r="OP86" s="53"/>
      <c r="OQ86" s="53"/>
      <c r="OR86" s="53"/>
      <c r="OS86" s="53"/>
      <c r="OT86" s="53"/>
      <c r="OU86" s="53"/>
      <c r="OV86" s="53"/>
      <c r="OW86" s="53"/>
      <c r="OX86" s="53"/>
      <c r="OY86" s="53"/>
      <c r="OZ86" s="53"/>
      <c r="PA86" s="53"/>
      <c r="PB86" s="53"/>
      <c r="PC86" s="53"/>
      <c r="PD86" s="53"/>
      <c r="PE86" s="53"/>
      <c r="PF86" s="53"/>
      <c r="PG86" s="53"/>
      <c r="PH86" s="53"/>
      <c r="PI86" s="53"/>
      <c r="PJ86" s="53"/>
      <c r="PK86" s="53"/>
      <c r="PL86" s="53"/>
      <c r="PM86" s="53"/>
      <c r="PN86" s="53"/>
      <c r="PO86" s="53"/>
      <c r="PP86" s="53"/>
      <c r="PQ86" s="53"/>
      <c r="PR86" s="53"/>
      <c r="PS86" s="53"/>
      <c r="PT86" s="53"/>
      <c r="PU86" s="53"/>
      <c r="PV86" s="53"/>
      <c r="PW86" s="53"/>
      <c r="PX86" s="53"/>
      <c r="PY86" s="53"/>
      <c r="PZ86" s="53"/>
      <c r="QA86" s="53"/>
      <c r="QB86" s="53"/>
      <c r="QC86" s="53"/>
      <c r="QD86" s="53"/>
      <c r="QE86" s="53"/>
      <c r="QF86" s="53"/>
      <c r="QG86" s="53"/>
      <c r="QH86" s="53"/>
      <c r="QI86" s="53"/>
      <c r="QJ86" s="53"/>
      <c r="QK86" s="53"/>
      <c r="QL86" s="53"/>
      <c r="QM86" s="53"/>
      <c r="QN86" s="53"/>
      <c r="QO86" s="53"/>
      <c r="QP86" s="53"/>
      <c r="QQ86" s="53"/>
      <c r="QR86" s="53"/>
      <c r="QS86" s="53"/>
      <c r="QT86" s="53"/>
      <c r="QU86" s="53"/>
      <c r="QV86" s="53"/>
      <c r="QW86" s="53"/>
      <c r="QX86" s="53"/>
      <c r="QY86" s="53"/>
      <c r="QZ86" s="53"/>
      <c r="RA86" s="53"/>
      <c r="RB86" s="53"/>
      <c r="RC86" s="53"/>
      <c r="RD86" s="53"/>
      <c r="RE86" s="53"/>
      <c r="RF86" s="53"/>
      <c r="RG86" s="53"/>
      <c r="RH86" s="53"/>
      <c r="RI86" s="53"/>
      <c r="RJ86" s="53"/>
      <c r="RK86" s="53"/>
      <c r="RL86" s="53"/>
      <c r="RM86" s="53"/>
      <c r="RN86" s="53"/>
      <c r="RO86" s="53"/>
      <c r="RP86" s="53"/>
      <c r="RQ86" s="53"/>
      <c r="RR86" s="53"/>
      <c r="RS86" s="53"/>
      <c r="RT86" s="53"/>
      <c r="RU86" s="53"/>
      <c r="RV86" s="53"/>
      <c r="RW86" s="53"/>
      <c r="RX86" s="53"/>
      <c r="RY86" s="53"/>
      <c r="RZ86" s="53"/>
      <c r="SA86" s="53"/>
      <c r="SB86" s="53"/>
      <c r="SC86" s="53"/>
      <c r="SD86" s="53"/>
      <c r="SE86" s="53"/>
      <c r="SF86" s="53"/>
      <c r="SG86" s="53"/>
      <c r="SH86" s="53"/>
      <c r="SI86" s="53"/>
      <c r="SJ86" s="53"/>
      <c r="SK86" s="53"/>
      <c r="SL86" s="53"/>
      <c r="SM86" s="53"/>
      <c r="SN86" s="53"/>
      <c r="SO86" s="53"/>
      <c r="SP86" s="53"/>
      <c r="SQ86" s="53"/>
      <c r="SR86" s="53"/>
      <c r="SS86" s="53"/>
      <c r="ST86" s="53"/>
      <c r="SU86" s="53"/>
      <c r="SV86" s="53"/>
      <c r="SW86" s="53"/>
      <c r="SX86" s="53"/>
      <c r="SY86" s="53"/>
      <c r="SZ86" s="53"/>
    </row>
    <row r="87" spans="6:520" x14ac:dyDescent="0.25">
      <c r="F87" s="52"/>
      <c r="G87" s="52"/>
      <c r="H87" s="52"/>
      <c r="I87" s="52"/>
      <c r="J87" s="52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45"/>
      <c r="AJ87" s="53"/>
      <c r="AK87" s="53"/>
      <c r="AL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  <c r="GH87" s="53"/>
      <c r="GI87" s="53"/>
      <c r="GJ87" s="53"/>
      <c r="GK87" s="53"/>
      <c r="GL87" s="53"/>
      <c r="GM87" s="53"/>
      <c r="GN87" s="53"/>
      <c r="GO87" s="53"/>
      <c r="GP87" s="53"/>
      <c r="GQ87" s="53"/>
      <c r="GR87" s="53"/>
      <c r="GS87" s="53"/>
      <c r="GT87" s="53"/>
      <c r="GU87" s="53"/>
      <c r="GV87" s="53"/>
      <c r="GW87" s="53"/>
      <c r="GX87" s="53"/>
      <c r="GY87" s="53"/>
      <c r="GZ87" s="53"/>
      <c r="HA87" s="53"/>
      <c r="HB87" s="53"/>
      <c r="HC87" s="53"/>
      <c r="HD87" s="53"/>
      <c r="HE87" s="53"/>
      <c r="HF87" s="53"/>
      <c r="HG87" s="53"/>
      <c r="HH87" s="53"/>
      <c r="HI87" s="53"/>
      <c r="HJ87" s="53"/>
      <c r="HK87" s="53"/>
      <c r="HL87" s="53"/>
      <c r="HM87" s="53"/>
      <c r="HN87" s="53"/>
      <c r="HO87" s="53"/>
      <c r="HP87" s="53"/>
      <c r="HQ87" s="53"/>
      <c r="HR87" s="53"/>
      <c r="HS87" s="53"/>
      <c r="HT87" s="53"/>
      <c r="HU87" s="53"/>
      <c r="HV87" s="53"/>
      <c r="HW87" s="53"/>
      <c r="HX87" s="53"/>
      <c r="HY87" s="53"/>
      <c r="HZ87" s="53"/>
      <c r="IA87" s="53"/>
      <c r="IB87" s="53"/>
      <c r="IC87" s="53"/>
      <c r="ID87" s="53"/>
      <c r="IE87" s="53"/>
      <c r="IF87" s="53"/>
      <c r="IG87" s="53"/>
      <c r="IH87" s="53"/>
      <c r="II87" s="53"/>
      <c r="IJ87" s="53"/>
      <c r="IK87" s="53"/>
      <c r="IL87" s="53"/>
      <c r="IM87" s="53"/>
      <c r="IN87" s="53"/>
      <c r="IO87" s="53"/>
      <c r="IP87" s="53"/>
      <c r="IQ87" s="53"/>
      <c r="IR87" s="53"/>
      <c r="IS87" s="53"/>
      <c r="IT87" s="53"/>
      <c r="IU87" s="53"/>
      <c r="IV87" s="53"/>
      <c r="IW87" s="53"/>
      <c r="IX87" s="53"/>
      <c r="IY87" s="53"/>
      <c r="IZ87" s="53"/>
      <c r="JA87" s="53"/>
      <c r="JB87" s="53"/>
      <c r="JC87" s="53"/>
      <c r="JD87" s="53"/>
      <c r="JE87" s="53"/>
      <c r="JF87" s="53"/>
      <c r="JG87" s="53"/>
      <c r="JH87" s="53"/>
      <c r="JI87" s="53"/>
      <c r="JJ87" s="53"/>
      <c r="JK87" s="53"/>
      <c r="JL87" s="53"/>
      <c r="JM87" s="53"/>
      <c r="JN87" s="53"/>
      <c r="JO87" s="53"/>
      <c r="JP87" s="53"/>
      <c r="JQ87" s="53"/>
      <c r="JR87" s="53"/>
      <c r="JS87" s="53"/>
      <c r="JT87" s="53"/>
      <c r="JU87" s="53"/>
      <c r="JV87" s="53"/>
      <c r="JW87" s="53"/>
      <c r="JX87" s="53"/>
      <c r="JY87" s="53"/>
      <c r="JZ87" s="53"/>
      <c r="KA87" s="53"/>
      <c r="KB87" s="53"/>
      <c r="KC87" s="53"/>
      <c r="KD87" s="53"/>
      <c r="KE87" s="53"/>
      <c r="KF87" s="53"/>
      <c r="KG87" s="53"/>
      <c r="KH87" s="53"/>
      <c r="KI87" s="53"/>
      <c r="KJ87" s="53"/>
      <c r="KK87" s="53"/>
      <c r="KL87" s="53"/>
      <c r="KM87" s="53"/>
      <c r="KN87" s="53"/>
      <c r="KO87" s="53"/>
      <c r="KP87" s="53"/>
      <c r="KQ87" s="53"/>
      <c r="KR87" s="53"/>
      <c r="KS87" s="53"/>
      <c r="KT87" s="53"/>
      <c r="KU87" s="53"/>
      <c r="KV87" s="53"/>
      <c r="KW87" s="53"/>
      <c r="KX87" s="53"/>
      <c r="KY87" s="53"/>
      <c r="KZ87" s="53"/>
      <c r="LA87" s="53"/>
      <c r="LB87" s="53"/>
      <c r="LC87" s="53"/>
      <c r="LD87" s="53"/>
      <c r="LE87" s="53"/>
      <c r="LF87" s="53"/>
      <c r="LG87" s="53"/>
      <c r="LH87" s="53"/>
      <c r="LI87" s="53"/>
      <c r="LJ87" s="53"/>
      <c r="LK87" s="53"/>
      <c r="LL87" s="53"/>
      <c r="LM87" s="53"/>
      <c r="LN87" s="53"/>
      <c r="LO87" s="53"/>
      <c r="LP87" s="53"/>
      <c r="LQ87" s="53"/>
      <c r="LR87" s="53"/>
      <c r="LS87" s="53"/>
      <c r="LT87" s="53"/>
      <c r="LU87" s="53"/>
      <c r="LV87" s="53"/>
      <c r="LW87" s="53"/>
      <c r="LX87" s="53"/>
      <c r="LY87" s="53"/>
      <c r="LZ87" s="53"/>
      <c r="MA87" s="53"/>
      <c r="MB87" s="53"/>
      <c r="MC87" s="53"/>
      <c r="MD87" s="53"/>
      <c r="ME87" s="53"/>
      <c r="MF87" s="53"/>
      <c r="MG87" s="53"/>
      <c r="MH87" s="53"/>
      <c r="MI87" s="53"/>
      <c r="MJ87" s="53"/>
      <c r="MK87" s="53"/>
      <c r="ML87" s="53"/>
      <c r="MM87" s="53"/>
      <c r="MN87" s="53"/>
      <c r="MO87" s="53"/>
      <c r="MP87" s="53"/>
      <c r="MQ87" s="53"/>
      <c r="MR87" s="53"/>
      <c r="MS87" s="53"/>
      <c r="MT87" s="53"/>
      <c r="MU87" s="53"/>
      <c r="MV87" s="53"/>
      <c r="MW87" s="53"/>
      <c r="MX87" s="53"/>
      <c r="MY87" s="53"/>
      <c r="MZ87" s="53"/>
      <c r="NA87" s="53"/>
      <c r="NB87" s="53"/>
      <c r="NC87" s="53"/>
      <c r="ND87" s="53"/>
      <c r="NE87" s="53"/>
      <c r="NF87" s="53"/>
      <c r="NG87" s="53"/>
      <c r="NH87" s="53"/>
      <c r="NI87" s="53"/>
      <c r="NJ87" s="53"/>
      <c r="NK87" s="53"/>
      <c r="NL87" s="53"/>
      <c r="NM87" s="53"/>
      <c r="NN87" s="53"/>
      <c r="NO87" s="53"/>
      <c r="NP87" s="53"/>
      <c r="NQ87" s="53"/>
      <c r="NR87" s="53"/>
      <c r="NS87" s="53"/>
      <c r="NT87" s="53"/>
      <c r="NU87" s="53"/>
      <c r="NV87" s="53"/>
      <c r="NW87" s="53"/>
      <c r="NX87" s="53"/>
      <c r="NY87" s="53"/>
      <c r="NZ87" s="53"/>
      <c r="OA87" s="53"/>
      <c r="OB87" s="53"/>
      <c r="OC87" s="53"/>
      <c r="OD87" s="53"/>
      <c r="OE87" s="53"/>
      <c r="OF87" s="53"/>
      <c r="OG87" s="53"/>
      <c r="OH87" s="53"/>
      <c r="OI87" s="53"/>
      <c r="OJ87" s="53"/>
      <c r="OK87" s="53"/>
      <c r="OL87" s="53"/>
      <c r="OM87" s="53"/>
      <c r="ON87" s="53"/>
      <c r="OO87" s="53"/>
      <c r="OP87" s="53"/>
      <c r="OQ87" s="53"/>
      <c r="OR87" s="53"/>
      <c r="OS87" s="53"/>
      <c r="OT87" s="53"/>
      <c r="OU87" s="53"/>
      <c r="OV87" s="53"/>
      <c r="OW87" s="53"/>
      <c r="OX87" s="53"/>
      <c r="OY87" s="53"/>
      <c r="OZ87" s="53"/>
      <c r="PA87" s="53"/>
      <c r="PB87" s="53"/>
      <c r="PC87" s="53"/>
      <c r="PD87" s="53"/>
      <c r="PE87" s="53"/>
      <c r="PF87" s="53"/>
      <c r="PG87" s="53"/>
      <c r="PH87" s="53"/>
      <c r="PI87" s="53"/>
      <c r="PJ87" s="53"/>
      <c r="PK87" s="53"/>
      <c r="PL87" s="53"/>
      <c r="PM87" s="53"/>
      <c r="PN87" s="53"/>
      <c r="PO87" s="53"/>
      <c r="PP87" s="53"/>
      <c r="PQ87" s="53"/>
      <c r="PR87" s="53"/>
      <c r="PS87" s="53"/>
      <c r="PT87" s="53"/>
      <c r="PU87" s="53"/>
      <c r="PV87" s="53"/>
      <c r="PW87" s="53"/>
      <c r="PX87" s="53"/>
      <c r="PY87" s="53"/>
      <c r="PZ87" s="53"/>
      <c r="QA87" s="53"/>
      <c r="QB87" s="53"/>
      <c r="QC87" s="53"/>
      <c r="QD87" s="53"/>
      <c r="QE87" s="53"/>
      <c r="QF87" s="53"/>
      <c r="QG87" s="53"/>
      <c r="QH87" s="53"/>
      <c r="QI87" s="53"/>
      <c r="QJ87" s="53"/>
      <c r="QK87" s="53"/>
      <c r="QL87" s="53"/>
      <c r="QM87" s="53"/>
      <c r="QN87" s="53"/>
      <c r="QO87" s="53"/>
      <c r="QP87" s="53"/>
      <c r="QQ87" s="53"/>
      <c r="QR87" s="53"/>
      <c r="QS87" s="53"/>
      <c r="QT87" s="53"/>
      <c r="QU87" s="53"/>
      <c r="QV87" s="53"/>
      <c r="QW87" s="53"/>
      <c r="QX87" s="53"/>
      <c r="QY87" s="53"/>
      <c r="QZ87" s="53"/>
      <c r="RA87" s="53"/>
      <c r="RB87" s="53"/>
      <c r="RC87" s="53"/>
      <c r="RD87" s="53"/>
      <c r="RE87" s="53"/>
      <c r="RF87" s="53"/>
      <c r="RG87" s="53"/>
      <c r="RH87" s="53"/>
      <c r="RI87" s="53"/>
      <c r="RJ87" s="53"/>
      <c r="RK87" s="53"/>
      <c r="RL87" s="53"/>
      <c r="RM87" s="53"/>
      <c r="RN87" s="53"/>
      <c r="RO87" s="53"/>
      <c r="RP87" s="53"/>
      <c r="RQ87" s="53"/>
      <c r="RR87" s="53"/>
      <c r="RS87" s="53"/>
      <c r="RT87" s="53"/>
      <c r="RU87" s="53"/>
      <c r="RV87" s="53"/>
      <c r="RW87" s="53"/>
      <c r="RX87" s="53"/>
      <c r="RY87" s="53"/>
      <c r="RZ87" s="53"/>
      <c r="SA87" s="53"/>
      <c r="SB87" s="53"/>
      <c r="SC87" s="53"/>
      <c r="SD87" s="53"/>
      <c r="SE87" s="53"/>
      <c r="SF87" s="53"/>
      <c r="SG87" s="53"/>
      <c r="SH87" s="53"/>
      <c r="SI87" s="53"/>
      <c r="SJ87" s="53"/>
      <c r="SK87" s="53"/>
      <c r="SL87" s="53"/>
      <c r="SM87" s="53"/>
      <c r="SN87" s="53"/>
      <c r="SO87" s="53"/>
      <c r="SP87" s="53"/>
      <c r="SQ87" s="53"/>
      <c r="SR87" s="53"/>
      <c r="SS87" s="53"/>
      <c r="ST87" s="53"/>
      <c r="SU87" s="53"/>
      <c r="SV87" s="53"/>
      <c r="SW87" s="53"/>
      <c r="SX87" s="53"/>
      <c r="SY87" s="53"/>
      <c r="SZ87" s="53"/>
    </row>
    <row r="88" spans="6:520" x14ac:dyDescent="0.25">
      <c r="F88" s="52"/>
      <c r="G88" s="52"/>
      <c r="H88" s="52"/>
      <c r="I88" s="52"/>
      <c r="J88" s="52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45"/>
      <c r="AJ88" s="53"/>
      <c r="AK88" s="53"/>
      <c r="AL88" s="53"/>
      <c r="FW88" s="53"/>
      <c r="FX88" s="53"/>
      <c r="FY88" s="53"/>
      <c r="FZ88" s="53"/>
      <c r="GA88" s="53"/>
      <c r="GB88" s="53"/>
      <c r="GC88" s="53"/>
      <c r="GD88" s="53"/>
      <c r="GE88" s="53"/>
      <c r="GF88" s="53"/>
      <c r="GG88" s="53"/>
      <c r="GH88" s="53"/>
      <c r="GI88" s="53"/>
      <c r="GJ88" s="53"/>
      <c r="GK88" s="53"/>
      <c r="GL88" s="53"/>
      <c r="GM88" s="53"/>
      <c r="GN88" s="53"/>
      <c r="GO88" s="53"/>
      <c r="GP88" s="53"/>
      <c r="GQ88" s="53"/>
      <c r="GR88" s="53"/>
      <c r="GS88" s="53"/>
      <c r="GT88" s="53"/>
      <c r="GU88" s="53"/>
      <c r="GV88" s="53"/>
      <c r="GW88" s="53"/>
      <c r="GX88" s="53"/>
      <c r="GY88" s="53"/>
      <c r="GZ88" s="53"/>
      <c r="HA88" s="53"/>
      <c r="HB88" s="53"/>
      <c r="HC88" s="53"/>
      <c r="HD88" s="53"/>
      <c r="HE88" s="53"/>
      <c r="HF88" s="53"/>
      <c r="HG88" s="53"/>
      <c r="HH88" s="53"/>
      <c r="HI88" s="53"/>
      <c r="HJ88" s="53"/>
      <c r="HK88" s="53"/>
      <c r="HL88" s="53"/>
      <c r="HM88" s="53"/>
      <c r="HN88" s="53"/>
      <c r="HO88" s="53"/>
      <c r="HP88" s="53"/>
      <c r="HQ88" s="53"/>
      <c r="HR88" s="53"/>
      <c r="HS88" s="53"/>
      <c r="HT88" s="53"/>
      <c r="HU88" s="53"/>
      <c r="HV88" s="53"/>
      <c r="HW88" s="53"/>
      <c r="HX88" s="53"/>
      <c r="HY88" s="53"/>
      <c r="HZ88" s="53"/>
      <c r="IA88" s="53"/>
      <c r="IB88" s="53"/>
      <c r="IC88" s="53"/>
      <c r="ID88" s="53"/>
      <c r="IE88" s="53"/>
      <c r="IF88" s="53"/>
      <c r="IG88" s="53"/>
      <c r="IH88" s="53"/>
      <c r="II88" s="53"/>
      <c r="IJ88" s="53"/>
      <c r="IK88" s="53"/>
      <c r="IL88" s="53"/>
      <c r="IM88" s="53"/>
      <c r="IN88" s="53"/>
      <c r="IO88" s="53"/>
      <c r="IP88" s="53"/>
      <c r="IQ88" s="53"/>
      <c r="IR88" s="53"/>
      <c r="IS88" s="53"/>
      <c r="IT88" s="53"/>
      <c r="IU88" s="53"/>
      <c r="IV88" s="53"/>
      <c r="IW88" s="53"/>
      <c r="IX88" s="53"/>
      <c r="IY88" s="53"/>
      <c r="IZ88" s="53"/>
      <c r="JA88" s="53"/>
      <c r="JB88" s="53"/>
      <c r="JC88" s="53"/>
      <c r="JD88" s="53"/>
      <c r="JE88" s="53"/>
      <c r="JF88" s="53"/>
      <c r="JG88" s="53"/>
      <c r="JH88" s="53"/>
      <c r="JI88" s="53"/>
      <c r="JJ88" s="53"/>
      <c r="JK88" s="53"/>
      <c r="JL88" s="53"/>
      <c r="JM88" s="53"/>
      <c r="JN88" s="53"/>
      <c r="JO88" s="53"/>
      <c r="JP88" s="53"/>
      <c r="JQ88" s="53"/>
      <c r="JR88" s="53"/>
      <c r="JS88" s="53"/>
      <c r="JT88" s="53"/>
      <c r="JU88" s="53"/>
      <c r="JV88" s="53"/>
      <c r="JW88" s="53"/>
      <c r="JX88" s="53"/>
      <c r="JY88" s="53"/>
      <c r="JZ88" s="53"/>
      <c r="KA88" s="53"/>
      <c r="KB88" s="53"/>
      <c r="KC88" s="53"/>
      <c r="KD88" s="53"/>
      <c r="KE88" s="53"/>
      <c r="KF88" s="53"/>
      <c r="KG88" s="53"/>
      <c r="KH88" s="53"/>
      <c r="KI88" s="53"/>
      <c r="KJ88" s="53"/>
      <c r="KK88" s="53"/>
      <c r="KL88" s="53"/>
      <c r="KM88" s="53"/>
      <c r="KN88" s="53"/>
      <c r="KO88" s="53"/>
      <c r="KP88" s="53"/>
      <c r="KQ88" s="53"/>
      <c r="KR88" s="53"/>
      <c r="KS88" s="53"/>
      <c r="KT88" s="53"/>
      <c r="KU88" s="53"/>
      <c r="KV88" s="53"/>
      <c r="KW88" s="53"/>
      <c r="KX88" s="53"/>
      <c r="KY88" s="53"/>
      <c r="KZ88" s="53"/>
      <c r="LA88" s="53"/>
      <c r="LB88" s="53"/>
      <c r="LC88" s="53"/>
      <c r="LD88" s="53"/>
      <c r="LE88" s="53"/>
      <c r="LF88" s="53"/>
      <c r="LG88" s="53"/>
      <c r="LH88" s="53"/>
      <c r="LI88" s="53"/>
      <c r="LJ88" s="53"/>
      <c r="LK88" s="53"/>
      <c r="LL88" s="53"/>
      <c r="LM88" s="53"/>
      <c r="LN88" s="53"/>
      <c r="LO88" s="53"/>
      <c r="LP88" s="53"/>
      <c r="LQ88" s="53"/>
      <c r="LR88" s="53"/>
      <c r="LS88" s="53"/>
      <c r="LT88" s="53"/>
      <c r="LU88" s="53"/>
      <c r="LV88" s="53"/>
      <c r="LW88" s="53"/>
      <c r="LX88" s="53"/>
      <c r="LY88" s="53"/>
      <c r="LZ88" s="53"/>
      <c r="MA88" s="53"/>
      <c r="MB88" s="53"/>
      <c r="MC88" s="53"/>
      <c r="MD88" s="53"/>
      <c r="ME88" s="53"/>
      <c r="MF88" s="53"/>
      <c r="MG88" s="53"/>
      <c r="MH88" s="53"/>
      <c r="MI88" s="53"/>
      <c r="MJ88" s="53"/>
      <c r="MK88" s="53"/>
      <c r="ML88" s="53"/>
      <c r="MM88" s="53"/>
      <c r="MN88" s="53"/>
      <c r="MO88" s="53"/>
      <c r="MP88" s="53"/>
      <c r="MQ88" s="53"/>
      <c r="MR88" s="53"/>
      <c r="MS88" s="53"/>
      <c r="MT88" s="53"/>
      <c r="MU88" s="53"/>
      <c r="MV88" s="53"/>
      <c r="MW88" s="53"/>
      <c r="MX88" s="53"/>
      <c r="MY88" s="53"/>
      <c r="MZ88" s="53"/>
      <c r="NA88" s="53"/>
      <c r="NB88" s="53"/>
      <c r="NC88" s="53"/>
      <c r="ND88" s="53"/>
      <c r="NE88" s="53"/>
      <c r="NF88" s="53"/>
      <c r="NG88" s="53"/>
      <c r="NH88" s="53"/>
      <c r="NI88" s="53"/>
      <c r="NJ88" s="53"/>
      <c r="NK88" s="53"/>
      <c r="NL88" s="53"/>
      <c r="NM88" s="53"/>
      <c r="NN88" s="53"/>
      <c r="NO88" s="53"/>
      <c r="NP88" s="53"/>
      <c r="NQ88" s="53"/>
      <c r="NR88" s="53"/>
      <c r="NS88" s="53"/>
      <c r="NT88" s="53"/>
      <c r="NU88" s="53"/>
      <c r="NV88" s="53"/>
      <c r="NW88" s="53"/>
      <c r="NX88" s="53"/>
      <c r="NY88" s="53"/>
      <c r="NZ88" s="53"/>
      <c r="OA88" s="53"/>
      <c r="OB88" s="53"/>
      <c r="OC88" s="53"/>
      <c r="OD88" s="53"/>
      <c r="OE88" s="53"/>
      <c r="OF88" s="53"/>
      <c r="OG88" s="53"/>
      <c r="OH88" s="53"/>
      <c r="OI88" s="53"/>
      <c r="OJ88" s="53"/>
      <c r="OK88" s="53"/>
      <c r="OL88" s="53"/>
      <c r="OM88" s="53"/>
      <c r="ON88" s="53"/>
      <c r="OO88" s="53"/>
      <c r="OP88" s="53"/>
      <c r="OQ88" s="53"/>
      <c r="OR88" s="53"/>
      <c r="OS88" s="53"/>
      <c r="OT88" s="53"/>
      <c r="OU88" s="53"/>
      <c r="OV88" s="53"/>
      <c r="OW88" s="53"/>
      <c r="OX88" s="53"/>
      <c r="OY88" s="53"/>
      <c r="OZ88" s="53"/>
      <c r="PA88" s="53"/>
      <c r="PB88" s="53"/>
      <c r="PC88" s="53"/>
      <c r="PD88" s="53"/>
      <c r="PE88" s="53"/>
      <c r="PF88" s="53"/>
      <c r="PG88" s="53"/>
      <c r="PH88" s="53"/>
      <c r="PI88" s="53"/>
      <c r="PJ88" s="53"/>
      <c r="PK88" s="53"/>
      <c r="PL88" s="53"/>
      <c r="PM88" s="53"/>
      <c r="PN88" s="53"/>
      <c r="PO88" s="53"/>
      <c r="PP88" s="53"/>
      <c r="PQ88" s="53"/>
      <c r="PR88" s="53"/>
      <c r="PS88" s="53"/>
      <c r="PT88" s="53"/>
      <c r="PU88" s="53"/>
      <c r="PV88" s="53"/>
      <c r="PW88" s="53"/>
      <c r="PX88" s="53"/>
      <c r="PY88" s="53"/>
      <c r="PZ88" s="53"/>
      <c r="QA88" s="53"/>
      <c r="QB88" s="53"/>
      <c r="QC88" s="53"/>
      <c r="QD88" s="53"/>
      <c r="QE88" s="53"/>
      <c r="QF88" s="53"/>
      <c r="QG88" s="53"/>
      <c r="QH88" s="53"/>
      <c r="QI88" s="53"/>
      <c r="QJ88" s="53"/>
      <c r="QK88" s="53"/>
      <c r="QL88" s="53"/>
      <c r="QM88" s="53"/>
      <c r="QN88" s="53"/>
      <c r="QO88" s="53"/>
      <c r="QP88" s="53"/>
      <c r="QQ88" s="53"/>
      <c r="QR88" s="53"/>
      <c r="QS88" s="53"/>
      <c r="QT88" s="53"/>
      <c r="QU88" s="53"/>
      <c r="QV88" s="53"/>
      <c r="QW88" s="53"/>
      <c r="QX88" s="53"/>
      <c r="QY88" s="53"/>
      <c r="QZ88" s="53"/>
      <c r="RA88" s="53"/>
      <c r="RB88" s="53"/>
      <c r="RC88" s="53"/>
      <c r="RD88" s="53"/>
      <c r="RE88" s="53"/>
      <c r="RF88" s="53"/>
      <c r="RG88" s="53"/>
      <c r="RH88" s="53"/>
      <c r="RI88" s="53"/>
      <c r="RJ88" s="53"/>
      <c r="RK88" s="53"/>
      <c r="RL88" s="53"/>
      <c r="RM88" s="53"/>
      <c r="RN88" s="53"/>
      <c r="RO88" s="53"/>
      <c r="RP88" s="53"/>
      <c r="RQ88" s="53"/>
      <c r="RR88" s="53"/>
      <c r="RS88" s="53"/>
      <c r="RT88" s="53"/>
      <c r="RU88" s="53"/>
      <c r="RV88" s="53"/>
      <c r="RW88" s="53"/>
      <c r="RX88" s="53"/>
      <c r="RY88" s="53"/>
      <c r="RZ88" s="53"/>
      <c r="SA88" s="53"/>
      <c r="SB88" s="53"/>
      <c r="SC88" s="53"/>
      <c r="SD88" s="53"/>
      <c r="SE88" s="53"/>
      <c r="SF88" s="53"/>
      <c r="SG88" s="53"/>
      <c r="SH88" s="53"/>
      <c r="SI88" s="53"/>
      <c r="SJ88" s="53"/>
      <c r="SK88" s="53"/>
      <c r="SL88" s="53"/>
      <c r="SM88" s="53"/>
      <c r="SN88" s="53"/>
      <c r="SO88" s="53"/>
      <c r="SP88" s="53"/>
      <c r="SQ88" s="53"/>
      <c r="SR88" s="53"/>
      <c r="SS88" s="53"/>
      <c r="ST88" s="53"/>
      <c r="SU88" s="53"/>
      <c r="SV88" s="53"/>
      <c r="SW88" s="53"/>
      <c r="SX88" s="53"/>
      <c r="SY88" s="53"/>
      <c r="SZ88" s="53"/>
    </row>
    <row r="89" spans="6:520" x14ac:dyDescent="0.25">
      <c r="F89" s="52"/>
      <c r="G89" s="52"/>
      <c r="H89" s="52"/>
      <c r="I89" s="52"/>
      <c r="J89" s="52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45"/>
      <c r="AJ89" s="53"/>
      <c r="AK89" s="53"/>
      <c r="AL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  <c r="GH89" s="53"/>
      <c r="GI89" s="53"/>
      <c r="GJ89" s="53"/>
      <c r="GK89" s="53"/>
      <c r="GL89" s="53"/>
      <c r="GM89" s="53"/>
      <c r="GN89" s="53"/>
      <c r="GO89" s="53"/>
      <c r="GP89" s="53"/>
      <c r="GQ89" s="53"/>
      <c r="GR89" s="53"/>
      <c r="GS89" s="53"/>
      <c r="GT89" s="53"/>
      <c r="GU89" s="53"/>
      <c r="GV89" s="53"/>
      <c r="GW89" s="53"/>
      <c r="GX89" s="53"/>
      <c r="GY89" s="53"/>
      <c r="GZ89" s="53"/>
      <c r="HA89" s="53"/>
      <c r="HB89" s="53"/>
      <c r="HC89" s="53"/>
      <c r="HD89" s="53"/>
      <c r="HE89" s="53"/>
      <c r="HF89" s="53"/>
      <c r="HG89" s="53"/>
      <c r="HH89" s="53"/>
      <c r="HI89" s="53"/>
      <c r="HJ89" s="53"/>
      <c r="HK89" s="53"/>
      <c r="HL89" s="53"/>
      <c r="HM89" s="53"/>
      <c r="HN89" s="53"/>
      <c r="HO89" s="53"/>
      <c r="HP89" s="53"/>
      <c r="HQ89" s="53"/>
      <c r="HR89" s="53"/>
      <c r="HS89" s="53"/>
      <c r="HT89" s="53"/>
      <c r="HU89" s="53"/>
      <c r="HV89" s="53"/>
      <c r="HW89" s="53"/>
      <c r="HX89" s="53"/>
      <c r="HY89" s="53"/>
      <c r="HZ89" s="53"/>
      <c r="IA89" s="53"/>
      <c r="IB89" s="53"/>
      <c r="IC89" s="53"/>
      <c r="ID89" s="53"/>
      <c r="IE89" s="53"/>
      <c r="IF89" s="53"/>
      <c r="IG89" s="53"/>
      <c r="IH89" s="53"/>
      <c r="II89" s="53"/>
      <c r="IJ89" s="53"/>
      <c r="IK89" s="53"/>
      <c r="IL89" s="53"/>
      <c r="IM89" s="53"/>
      <c r="IN89" s="53"/>
      <c r="IO89" s="53"/>
      <c r="IP89" s="53"/>
      <c r="IQ89" s="53"/>
      <c r="IR89" s="53"/>
      <c r="IS89" s="53"/>
      <c r="IT89" s="53"/>
      <c r="IU89" s="53"/>
      <c r="IV89" s="53"/>
      <c r="IW89" s="53"/>
      <c r="IX89" s="53"/>
      <c r="IY89" s="53"/>
      <c r="IZ89" s="53"/>
      <c r="JA89" s="53"/>
      <c r="JB89" s="53"/>
      <c r="JC89" s="53"/>
      <c r="JD89" s="53"/>
      <c r="JE89" s="53"/>
      <c r="JF89" s="53"/>
      <c r="JG89" s="53"/>
      <c r="JH89" s="53"/>
      <c r="JI89" s="53"/>
      <c r="JJ89" s="53"/>
      <c r="JK89" s="53"/>
      <c r="JL89" s="53"/>
      <c r="JM89" s="53"/>
      <c r="JN89" s="53"/>
      <c r="JO89" s="53"/>
      <c r="JP89" s="53"/>
      <c r="JQ89" s="53"/>
      <c r="JR89" s="53"/>
      <c r="JS89" s="53"/>
      <c r="JT89" s="53"/>
      <c r="JU89" s="53"/>
      <c r="JV89" s="53"/>
      <c r="JW89" s="53"/>
      <c r="JX89" s="53"/>
      <c r="JY89" s="53"/>
      <c r="JZ89" s="53"/>
      <c r="KA89" s="53"/>
      <c r="KB89" s="53"/>
      <c r="KC89" s="53"/>
      <c r="KD89" s="53"/>
      <c r="KE89" s="53"/>
      <c r="KF89" s="53"/>
      <c r="KG89" s="53"/>
      <c r="KH89" s="53"/>
      <c r="KI89" s="53"/>
      <c r="KJ89" s="53"/>
      <c r="KK89" s="53"/>
      <c r="KL89" s="53"/>
      <c r="KM89" s="53"/>
      <c r="KN89" s="53"/>
      <c r="KO89" s="53"/>
      <c r="KP89" s="53"/>
      <c r="KQ89" s="53"/>
      <c r="KR89" s="53"/>
      <c r="KS89" s="53"/>
      <c r="KT89" s="53"/>
      <c r="KU89" s="53"/>
      <c r="KV89" s="53"/>
      <c r="KW89" s="53"/>
      <c r="KX89" s="53"/>
      <c r="KY89" s="53"/>
      <c r="KZ89" s="53"/>
      <c r="LA89" s="53"/>
      <c r="LB89" s="53"/>
      <c r="LC89" s="53"/>
      <c r="LD89" s="53"/>
      <c r="LE89" s="53"/>
      <c r="LF89" s="53"/>
      <c r="LG89" s="53"/>
      <c r="LH89" s="53"/>
      <c r="LI89" s="53"/>
      <c r="LJ89" s="53"/>
      <c r="LK89" s="53"/>
      <c r="LL89" s="53"/>
      <c r="LM89" s="53"/>
      <c r="LN89" s="53"/>
      <c r="LO89" s="53"/>
      <c r="LP89" s="53"/>
      <c r="LQ89" s="53"/>
      <c r="LR89" s="53"/>
      <c r="LS89" s="53"/>
      <c r="LT89" s="53"/>
      <c r="LU89" s="53"/>
      <c r="LV89" s="53"/>
      <c r="LW89" s="53"/>
      <c r="LX89" s="53"/>
      <c r="LY89" s="53"/>
      <c r="LZ89" s="53"/>
      <c r="MA89" s="53"/>
      <c r="MB89" s="53"/>
      <c r="MC89" s="53"/>
      <c r="MD89" s="53"/>
      <c r="ME89" s="53"/>
      <c r="MF89" s="53"/>
      <c r="MG89" s="53"/>
      <c r="MH89" s="53"/>
      <c r="MI89" s="53"/>
      <c r="MJ89" s="53"/>
      <c r="MK89" s="53"/>
      <c r="ML89" s="53"/>
      <c r="MM89" s="53"/>
      <c r="MN89" s="53"/>
      <c r="MO89" s="53"/>
      <c r="MP89" s="53"/>
      <c r="MQ89" s="53"/>
      <c r="MR89" s="53"/>
      <c r="MS89" s="53"/>
      <c r="MT89" s="53"/>
      <c r="MU89" s="53"/>
      <c r="MV89" s="53"/>
      <c r="MW89" s="53"/>
      <c r="MX89" s="53"/>
      <c r="MY89" s="53"/>
      <c r="MZ89" s="53"/>
      <c r="NA89" s="53"/>
      <c r="NB89" s="53"/>
      <c r="NC89" s="53"/>
      <c r="ND89" s="53"/>
      <c r="NE89" s="53"/>
      <c r="NF89" s="53"/>
      <c r="NG89" s="53"/>
      <c r="NH89" s="53"/>
      <c r="NI89" s="53"/>
      <c r="NJ89" s="53"/>
      <c r="NK89" s="53"/>
      <c r="NL89" s="53"/>
      <c r="NM89" s="53"/>
      <c r="NN89" s="53"/>
      <c r="NO89" s="53"/>
      <c r="NP89" s="53"/>
      <c r="NQ89" s="53"/>
      <c r="NR89" s="53"/>
      <c r="NS89" s="53"/>
      <c r="NT89" s="53"/>
      <c r="NU89" s="53"/>
      <c r="NV89" s="53"/>
      <c r="NW89" s="53"/>
      <c r="NX89" s="53"/>
      <c r="NY89" s="53"/>
      <c r="NZ89" s="53"/>
      <c r="OA89" s="53"/>
      <c r="OB89" s="53"/>
      <c r="OC89" s="53"/>
      <c r="OD89" s="53"/>
      <c r="OE89" s="53"/>
      <c r="OF89" s="53"/>
      <c r="OG89" s="53"/>
      <c r="OH89" s="53"/>
      <c r="OI89" s="53"/>
      <c r="OJ89" s="53"/>
      <c r="OK89" s="53"/>
      <c r="OL89" s="53"/>
      <c r="OM89" s="53"/>
      <c r="ON89" s="53"/>
      <c r="OO89" s="53"/>
      <c r="OP89" s="53"/>
      <c r="OQ89" s="53"/>
      <c r="OR89" s="53"/>
      <c r="OS89" s="53"/>
      <c r="OT89" s="53"/>
      <c r="OU89" s="53"/>
      <c r="OV89" s="53"/>
      <c r="OW89" s="53"/>
      <c r="OX89" s="53"/>
      <c r="OY89" s="53"/>
      <c r="OZ89" s="53"/>
      <c r="PA89" s="53"/>
      <c r="PB89" s="53"/>
      <c r="PC89" s="53"/>
      <c r="PD89" s="53"/>
      <c r="PE89" s="53"/>
      <c r="PF89" s="53"/>
      <c r="PG89" s="53"/>
      <c r="PH89" s="53"/>
      <c r="PI89" s="53"/>
      <c r="PJ89" s="53"/>
      <c r="PK89" s="53"/>
      <c r="PL89" s="53"/>
      <c r="PM89" s="53"/>
      <c r="PN89" s="53"/>
      <c r="PO89" s="53"/>
      <c r="PP89" s="53"/>
      <c r="PQ89" s="53"/>
      <c r="PR89" s="53"/>
      <c r="PS89" s="53"/>
      <c r="PT89" s="53"/>
      <c r="PU89" s="53"/>
      <c r="PV89" s="53"/>
      <c r="PW89" s="53"/>
      <c r="PX89" s="53"/>
      <c r="PY89" s="53"/>
      <c r="PZ89" s="53"/>
      <c r="QA89" s="53"/>
      <c r="QB89" s="53"/>
      <c r="QC89" s="53"/>
      <c r="QD89" s="53"/>
      <c r="QE89" s="53"/>
      <c r="QF89" s="53"/>
      <c r="QG89" s="53"/>
      <c r="QH89" s="53"/>
      <c r="QI89" s="53"/>
      <c r="QJ89" s="53"/>
      <c r="QK89" s="53"/>
      <c r="QL89" s="53"/>
      <c r="QM89" s="53"/>
      <c r="QN89" s="53"/>
      <c r="QO89" s="53"/>
      <c r="QP89" s="53"/>
      <c r="QQ89" s="53"/>
      <c r="QR89" s="53"/>
      <c r="QS89" s="53"/>
      <c r="QT89" s="53"/>
      <c r="QU89" s="53"/>
      <c r="QV89" s="53"/>
      <c r="QW89" s="53"/>
      <c r="QX89" s="53"/>
      <c r="QY89" s="53"/>
      <c r="QZ89" s="53"/>
      <c r="RA89" s="53"/>
      <c r="RB89" s="53"/>
      <c r="RC89" s="53"/>
      <c r="RD89" s="53"/>
      <c r="RE89" s="53"/>
      <c r="RF89" s="53"/>
      <c r="RG89" s="53"/>
      <c r="RH89" s="53"/>
      <c r="RI89" s="53"/>
      <c r="RJ89" s="53"/>
      <c r="RK89" s="53"/>
      <c r="RL89" s="53"/>
      <c r="RM89" s="53"/>
      <c r="RN89" s="53"/>
      <c r="RO89" s="53"/>
      <c r="RP89" s="53"/>
      <c r="RQ89" s="53"/>
      <c r="RR89" s="53"/>
      <c r="RS89" s="53"/>
      <c r="RT89" s="53"/>
      <c r="RU89" s="53"/>
      <c r="RV89" s="53"/>
      <c r="RW89" s="53"/>
      <c r="RX89" s="53"/>
      <c r="RY89" s="53"/>
      <c r="RZ89" s="53"/>
      <c r="SA89" s="53"/>
      <c r="SB89" s="53"/>
      <c r="SC89" s="53"/>
      <c r="SD89" s="53"/>
      <c r="SE89" s="53"/>
      <c r="SF89" s="53"/>
      <c r="SG89" s="53"/>
      <c r="SH89" s="53"/>
      <c r="SI89" s="53"/>
      <c r="SJ89" s="53"/>
      <c r="SK89" s="53"/>
      <c r="SL89" s="53"/>
      <c r="SM89" s="53"/>
      <c r="SN89" s="53"/>
      <c r="SO89" s="53"/>
      <c r="SP89" s="53"/>
      <c r="SQ89" s="53"/>
      <c r="SR89" s="53"/>
      <c r="SS89" s="53"/>
      <c r="ST89" s="53"/>
      <c r="SU89" s="53"/>
      <c r="SV89" s="53"/>
      <c r="SW89" s="53"/>
      <c r="SX89" s="53"/>
      <c r="SY89" s="53"/>
      <c r="SZ89" s="53"/>
    </row>
    <row r="90" spans="6:520" x14ac:dyDescent="0.25">
      <c r="F90" s="52"/>
      <c r="G90" s="52"/>
      <c r="H90" s="52"/>
      <c r="I90" s="52"/>
      <c r="J90" s="52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45"/>
      <c r="AJ90" s="53"/>
      <c r="AK90" s="53"/>
      <c r="AL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  <c r="GH90" s="53"/>
      <c r="GI90" s="53"/>
      <c r="GJ90" s="53"/>
      <c r="GK90" s="53"/>
      <c r="GL90" s="53"/>
      <c r="GM90" s="53"/>
      <c r="GN90" s="53"/>
      <c r="GO90" s="53"/>
      <c r="GP90" s="53"/>
      <c r="GQ90" s="53"/>
      <c r="GR90" s="53"/>
      <c r="GS90" s="53"/>
      <c r="GT90" s="53"/>
      <c r="GU90" s="53"/>
      <c r="GV90" s="53"/>
      <c r="GW90" s="53"/>
      <c r="GX90" s="53"/>
      <c r="GY90" s="53"/>
      <c r="GZ90" s="53"/>
      <c r="HA90" s="53"/>
      <c r="HB90" s="53"/>
      <c r="HC90" s="53"/>
      <c r="HD90" s="53"/>
      <c r="HE90" s="53"/>
      <c r="HF90" s="53"/>
      <c r="HG90" s="53"/>
      <c r="HH90" s="53"/>
      <c r="HI90" s="53"/>
      <c r="HJ90" s="53"/>
      <c r="HK90" s="53"/>
      <c r="HL90" s="53"/>
      <c r="HM90" s="53"/>
      <c r="HN90" s="53"/>
      <c r="HO90" s="53"/>
      <c r="HP90" s="53"/>
      <c r="HQ90" s="53"/>
      <c r="HR90" s="53"/>
      <c r="HS90" s="53"/>
      <c r="HT90" s="53"/>
      <c r="HU90" s="53"/>
      <c r="HV90" s="53"/>
      <c r="HW90" s="53"/>
      <c r="HX90" s="53"/>
      <c r="HY90" s="53"/>
      <c r="HZ90" s="53"/>
      <c r="IA90" s="53"/>
      <c r="IB90" s="53"/>
      <c r="IC90" s="53"/>
      <c r="ID90" s="53"/>
      <c r="IE90" s="53"/>
      <c r="IF90" s="53"/>
      <c r="IG90" s="53"/>
      <c r="IH90" s="53"/>
      <c r="II90" s="53"/>
      <c r="IJ90" s="53"/>
      <c r="IK90" s="53"/>
      <c r="IL90" s="53"/>
      <c r="IM90" s="53"/>
      <c r="IN90" s="53"/>
      <c r="IO90" s="53"/>
      <c r="IP90" s="53"/>
      <c r="IQ90" s="53"/>
      <c r="IR90" s="53"/>
      <c r="IS90" s="53"/>
      <c r="IT90" s="53"/>
      <c r="IU90" s="53"/>
      <c r="IV90" s="53"/>
      <c r="IW90" s="53"/>
      <c r="IX90" s="53"/>
      <c r="IY90" s="53"/>
      <c r="IZ90" s="53"/>
      <c r="JA90" s="53"/>
      <c r="JB90" s="53"/>
      <c r="JC90" s="53"/>
      <c r="JD90" s="53"/>
      <c r="JE90" s="53"/>
      <c r="JF90" s="53"/>
      <c r="JG90" s="53"/>
      <c r="JH90" s="53"/>
      <c r="JI90" s="53"/>
      <c r="JJ90" s="53"/>
      <c r="JK90" s="53"/>
      <c r="JL90" s="53"/>
      <c r="JM90" s="53"/>
      <c r="JN90" s="53"/>
      <c r="JO90" s="53"/>
      <c r="JP90" s="53"/>
      <c r="JQ90" s="53"/>
      <c r="JR90" s="53"/>
      <c r="JS90" s="53"/>
      <c r="JT90" s="53"/>
      <c r="JU90" s="53"/>
      <c r="JV90" s="53"/>
      <c r="JW90" s="53"/>
      <c r="JX90" s="53"/>
      <c r="JY90" s="53"/>
      <c r="JZ90" s="53"/>
      <c r="KA90" s="53"/>
      <c r="KB90" s="53"/>
      <c r="KC90" s="53"/>
      <c r="KD90" s="53"/>
      <c r="KE90" s="53"/>
      <c r="KF90" s="53"/>
      <c r="KG90" s="53"/>
      <c r="KH90" s="53"/>
      <c r="KI90" s="53"/>
      <c r="KJ90" s="53"/>
      <c r="KK90" s="53"/>
      <c r="KL90" s="53"/>
      <c r="KM90" s="53"/>
      <c r="KN90" s="53"/>
      <c r="KO90" s="53"/>
      <c r="KP90" s="53"/>
      <c r="KQ90" s="53"/>
      <c r="KR90" s="53"/>
      <c r="KS90" s="53"/>
      <c r="KT90" s="53"/>
      <c r="KU90" s="53"/>
      <c r="KV90" s="53"/>
      <c r="KW90" s="53"/>
      <c r="KX90" s="53"/>
      <c r="KY90" s="53"/>
      <c r="KZ90" s="53"/>
      <c r="LA90" s="53"/>
      <c r="LB90" s="53"/>
      <c r="LC90" s="53"/>
      <c r="LD90" s="53"/>
      <c r="LE90" s="53"/>
      <c r="LF90" s="53"/>
      <c r="LG90" s="53"/>
      <c r="LH90" s="53"/>
      <c r="LI90" s="53"/>
      <c r="LJ90" s="53"/>
      <c r="LK90" s="53"/>
      <c r="LL90" s="53"/>
      <c r="LM90" s="53"/>
      <c r="LN90" s="53"/>
      <c r="LO90" s="53"/>
      <c r="LP90" s="53"/>
      <c r="LQ90" s="53"/>
      <c r="LR90" s="53"/>
      <c r="LS90" s="53"/>
      <c r="LT90" s="53"/>
      <c r="LU90" s="53"/>
      <c r="LV90" s="53"/>
      <c r="LW90" s="53"/>
      <c r="LX90" s="53"/>
      <c r="LY90" s="53"/>
      <c r="LZ90" s="53"/>
      <c r="MA90" s="53"/>
      <c r="MB90" s="53"/>
      <c r="MC90" s="53"/>
      <c r="MD90" s="53"/>
      <c r="ME90" s="53"/>
      <c r="MF90" s="53"/>
      <c r="MG90" s="53"/>
      <c r="MH90" s="53"/>
      <c r="MI90" s="53"/>
      <c r="MJ90" s="53"/>
      <c r="MK90" s="53"/>
      <c r="ML90" s="53"/>
      <c r="MM90" s="53"/>
      <c r="MN90" s="53"/>
      <c r="MO90" s="53"/>
      <c r="MP90" s="53"/>
      <c r="MQ90" s="53"/>
      <c r="MR90" s="53"/>
      <c r="MS90" s="53"/>
      <c r="MT90" s="53"/>
      <c r="MU90" s="53"/>
      <c r="MV90" s="53"/>
      <c r="MW90" s="53"/>
      <c r="MX90" s="53"/>
      <c r="MY90" s="53"/>
      <c r="MZ90" s="53"/>
      <c r="NA90" s="53"/>
      <c r="NB90" s="53"/>
      <c r="NC90" s="53"/>
      <c r="ND90" s="53"/>
      <c r="NE90" s="53"/>
      <c r="NF90" s="53"/>
      <c r="NG90" s="53"/>
      <c r="NH90" s="53"/>
      <c r="NI90" s="53"/>
      <c r="NJ90" s="53"/>
      <c r="NK90" s="53"/>
      <c r="NL90" s="53"/>
      <c r="NM90" s="53"/>
      <c r="NN90" s="53"/>
      <c r="NO90" s="53"/>
      <c r="NP90" s="53"/>
      <c r="NQ90" s="53"/>
      <c r="NR90" s="53"/>
      <c r="NS90" s="53"/>
      <c r="NT90" s="53"/>
      <c r="NU90" s="53"/>
      <c r="NV90" s="53"/>
      <c r="NW90" s="53"/>
      <c r="NX90" s="53"/>
      <c r="NY90" s="53"/>
      <c r="NZ90" s="53"/>
      <c r="OA90" s="53"/>
      <c r="OB90" s="53"/>
      <c r="OC90" s="53"/>
      <c r="OD90" s="53"/>
      <c r="OE90" s="53"/>
      <c r="OF90" s="53"/>
      <c r="OG90" s="53"/>
      <c r="OH90" s="53"/>
      <c r="OI90" s="53"/>
      <c r="OJ90" s="53"/>
      <c r="OK90" s="53"/>
      <c r="OL90" s="53"/>
      <c r="OM90" s="53"/>
      <c r="ON90" s="53"/>
      <c r="OO90" s="53"/>
      <c r="OP90" s="53"/>
      <c r="OQ90" s="53"/>
      <c r="OR90" s="53"/>
      <c r="OS90" s="53"/>
      <c r="OT90" s="53"/>
      <c r="OU90" s="53"/>
      <c r="OV90" s="53"/>
      <c r="OW90" s="53"/>
      <c r="OX90" s="53"/>
      <c r="OY90" s="53"/>
      <c r="OZ90" s="53"/>
      <c r="PA90" s="53"/>
      <c r="PB90" s="53"/>
      <c r="PC90" s="53"/>
      <c r="PD90" s="53"/>
      <c r="PE90" s="53"/>
      <c r="PF90" s="53"/>
      <c r="PG90" s="53"/>
      <c r="PH90" s="53"/>
      <c r="PI90" s="53"/>
      <c r="PJ90" s="53"/>
      <c r="PK90" s="53"/>
      <c r="PL90" s="53"/>
      <c r="PM90" s="53"/>
      <c r="PN90" s="53"/>
      <c r="PO90" s="53"/>
      <c r="PP90" s="53"/>
      <c r="PQ90" s="53"/>
      <c r="PR90" s="53"/>
      <c r="PS90" s="53"/>
      <c r="PT90" s="53"/>
      <c r="PU90" s="53"/>
      <c r="PV90" s="53"/>
      <c r="PW90" s="53"/>
      <c r="PX90" s="53"/>
      <c r="PY90" s="53"/>
      <c r="PZ90" s="53"/>
      <c r="QA90" s="53"/>
      <c r="QB90" s="53"/>
      <c r="QC90" s="53"/>
      <c r="QD90" s="53"/>
      <c r="QE90" s="53"/>
      <c r="QF90" s="53"/>
      <c r="QG90" s="53"/>
      <c r="QH90" s="53"/>
      <c r="QI90" s="53"/>
      <c r="QJ90" s="53"/>
      <c r="QK90" s="53"/>
      <c r="QL90" s="53"/>
      <c r="QM90" s="53"/>
      <c r="QN90" s="53"/>
      <c r="QO90" s="53"/>
      <c r="QP90" s="53"/>
      <c r="QQ90" s="53"/>
      <c r="QR90" s="53"/>
      <c r="QS90" s="53"/>
      <c r="QT90" s="53"/>
      <c r="QU90" s="53"/>
      <c r="QV90" s="53"/>
      <c r="QW90" s="53"/>
      <c r="QX90" s="53"/>
      <c r="QY90" s="53"/>
      <c r="QZ90" s="53"/>
      <c r="RA90" s="53"/>
      <c r="RB90" s="53"/>
      <c r="RC90" s="53"/>
      <c r="RD90" s="53"/>
      <c r="RE90" s="53"/>
      <c r="RF90" s="53"/>
      <c r="RG90" s="53"/>
      <c r="RH90" s="53"/>
      <c r="RI90" s="53"/>
      <c r="RJ90" s="53"/>
      <c r="RK90" s="53"/>
      <c r="RL90" s="53"/>
      <c r="RM90" s="53"/>
      <c r="RN90" s="53"/>
      <c r="RO90" s="53"/>
      <c r="RP90" s="53"/>
      <c r="RQ90" s="53"/>
      <c r="RR90" s="53"/>
      <c r="RS90" s="53"/>
      <c r="RT90" s="53"/>
      <c r="RU90" s="53"/>
      <c r="RV90" s="53"/>
      <c r="RW90" s="53"/>
      <c r="RX90" s="53"/>
      <c r="RY90" s="53"/>
      <c r="RZ90" s="53"/>
      <c r="SA90" s="53"/>
      <c r="SB90" s="53"/>
      <c r="SC90" s="53"/>
      <c r="SD90" s="53"/>
      <c r="SE90" s="53"/>
      <c r="SF90" s="53"/>
      <c r="SG90" s="53"/>
      <c r="SH90" s="53"/>
      <c r="SI90" s="53"/>
      <c r="SJ90" s="53"/>
      <c r="SK90" s="53"/>
      <c r="SL90" s="53"/>
      <c r="SM90" s="53"/>
      <c r="SN90" s="53"/>
      <c r="SO90" s="53"/>
      <c r="SP90" s="53"/>
      <c r="SQ90" s="53"/>
      <c r="SR90" s="53"/>
      <c r="SS90" s="53"/>
      <c r="ST90" s="53"/>
      <c r="SU90" s="53"/>
      <c r="SV90" s="53"/>
      <c r="SW90" s="53"/>
      <c r="SX90" s="53"/>
      <c r="SY90" s="53"/>
      <c r="SZ90" s="53"/>
    </row>
    <row r="91" spans="6:520" x14ac:dyDescent="0.25">
      <c r="F91" s="52"/>
      <c r="G91" s="52"/>
      <c r="H91" s="52"/>
      <c r="I91" s="52"/>
      <c r="J91" s="52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45"/>
      <c r="AJ91" s="53"/>
      <c r="AK91" s="53"/>
      <c r="AL91" s="53"/>
    </row>
    <row r="92" spans="6:520" x14ac:dyDescent="0.25">
      <c r="F92" s="52"/>
      <c r="G92" s="52"/>
      <c r="H92" s="52"/>
      <c r="I92" s="52"/>
      <c r="J92" s="52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45"/>
      <c r="AJ92" s="53"/>
      <c r="AK92" s="53"/>
      <c r="AL92" s="53"/>
    </row>
    <row r="93" spans="6:520" x14ac:dyDescent="0.25">
      <c r="F93" s="52"/>
      <c r="G93" s="52"/>
      <c r="H93" s="52"/>
      <c r="I93" s="52"/>
      <c r="J93" s="52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45"/>
      <c r="AJ93" s="53"/>
      <c r="AK93" s="53"/>
      <c r="AL93" s="53"/>
    </row>
    <row r="94" spans="6:520" x14ac:dyDescent="0.25">
      <c r="F94" s="52"/>
      <c r="G94" s="52"/>
      <c r="H94" s="52"/>
      <c r="I94" s="52"/>
      <c r="J94" s="52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45"/>
      <c r="AJ94" s="53"/>
      <c r="AK94" s="53"/>
      <c r="AL94" s="53"/>
    </row>
    <row r="95" spans="6:520" x14ac:dyDescent="0.25">
      <c r="F95" s="52"/>
      <c r="G95" s="52"/>
      <c r="H95" s="52"/>
      <c r="I95" s="52"/>
      <c r="J95" s="52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45"/>
      <c r="AJ95" s="53"/>
      <c r="AK95" s="53"/>
      <c r="AL95" s="53"/>
    </row>
    <row r="96" spans="6:520" x14ac:dyDescent="0.25">
      <c r="F96" s="52"/>
      <c r="G96" s="52"/>
      <c r="H96" s="52"/>
      <c r="I96" s="52"/>
      <c r="J96" s="52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45"/>
      <c r="AJ96" s="53"/>
      <c r="AK96" s="53"/>
      <c r="AL96" s="53"/>
    </row>
    <row r="97" spans="6:38" x14ac:dyDescent="0.25">
      <c r="F97" s="52"/>
      <c r="G97" s="52"/>
      <c r="H97" s="52"/>
      <c r="I97" s="52"/>
      <c r="J97" s="52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45"/>
      <c r="AJ97" s="53"/>
      <c r="AK97" s="53"/>
      <c r="AL97" s="53"/>
    </row>
    <row r="98" spans="6:38" x14ac:dyDescent="0.25">
      <c r="F98" s="52"/>
      <c r="G98" s="52"/>
      <c r="H98" s="52"/>
      <c r="I98" s="52"/>
      <c r="J98" s="52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45"/>
      <c r="AJ98" s="53"/>
      <c r="AK98" s="53"/>
      <c r="AL98" s="53"/>
    </row>
    <row r="99" spans="6:38" x14ac:dyDescent="0.25">
      <c r="F99" s="52"/>
      <c r="G99" s="52"/>
      <c r="H99" s="52"/>
      <c r="I99" s="52"/>
      <c r="J99" s="52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45"/>
      <c r="AJ99" s="53"/>
      <c r="AK99" s="53"/>
      <c r="AL99" s="53"/>
    </row>
    <row r="100" spans="6:38" x14ac:dyDescent="0.25">
      <c r="F100" s="52"/>
      <c r="G100" s="52"/>
      <c r="H100" s="52"/>
      <c r="I100" s="52"/>
      <c r="J100" s="52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45"/>
      <c r="AJ100" s="53"/>
      <c r="AK100" s="53"/>
      <c r="AL100" s="53"/>
    </row>
    <row r="101" spans="6:38" x14ac:dyDescent="0.25">
      <c r="F101" s="52"/>
      <c r="G101" s="52"/>
      <c r="H101" s="52"/>
      <c r="I101" s="52"/>
      <c r="J101" s="52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45"/>
      <c r="AJ101" s="53"/>
      <c r="AK101" s="53"/>
      <c r="AL101" s="53"/>
    </row>
    <row r="102" spans="6:38" x14ac:dyDescent="0.25">
      <c r="F102" s="52"/>
      <c r="G102" s="52"/>
      <c r="H102" s="52"/>
      <c r="I102" s="52"/>
      <c r="J102" s="52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45"/>
      <c r="AJ102" s="53"/>
      <c r="AK102" s="53"/>
      <c r="AL102" s="53"/>
    </row>
    <row r="103" spans="6:38" x14ac:dyDescent="0.25">
      <c r="F103" s="52"/>
      <c r="G103" s="52"/>
      <c r="H103" s="52"/>
      <c r="I103" s="52"/>
      <c r="J103" s="52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45"/>
      <c r="AJ103" s="53"/>
      <c r="AK103" s="53"/>
      <c r="AL103" s="53"/>
    </row>
    <row r="104" spans="6:38" x14ac:dyDescent="0.25">
      <c r="F104" s="52"/>
      <c r="G104" s="52"/>
      <c r="H104" s="52"/>
      <c r="I104" s="52"/>
      <c r="J104" s="52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45"/>
      <c r="AJ104" s="53"/>
      <c r="AK104" s="53"/>
      <c r="AL104" s="53"/>
    </row>
    <row r="105" spans="6:38" x14ac:dyDescent="0.25">
      <c r="F105" s="52"/>
      <c r="G105" s="52"/>
      <c r="H105" s="52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45"/>
      <c r="AJ105" s="53"/>
      <c r="AK105" s="53"/>
      <c r="AL105" s="53"/>
    </row>
    <row r="106" spans="6:38" x14ac:dyDescent="0.25">
      <c r="F106" s="52"/>
      <c r="G106" s="52"/>
      <c r="H106" s="52"/>
      <c r="I106" s="52"/>
      <c r="J106" s="52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45"/>
      <c r="AJ106" s="53"/>
      <c r="AK106" s="53"/>
      <c r="AL106" s="53"/>
    </row>
    <row r="107" spans="6:38" x14ac:dyDescent="0.25">
      <c r="F107" s="52"/>
      <c r="G107" s="52"/>
      <c r="H107" s="52"/>
      <c r="I107" s="52"/>
      <c r="J107" s="52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45"/>
      <c r="AJ107" s="53"/>
      <c r="AK107" s="53"/>
      <c r="AL107" s="53"/>
    </row>
    <row r="108" spans="6:38" x14ac:dyDescent="0.25">
      <c r="F108" s="52"/>
      <c r="G108" s="52"/>
      <c r="H108" s="52"/>
      <c r="I108" s="52"/>
      <c r="J108" s="52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45"/>
      <c r="AJ108" s="53"/>
      <c r="AK108" s="53"/>
      <c r="AL108" s="53"/>
    </row>
    <row r="109" spans="6:38" x14ac:dyDescent="0.25">
      <c r="F109" s="52"/>
      <c r="G109" s="52"/>
      <c r="H109" s="52"/>
      <c r="I109" s="52"/>
      <c r="J109" s="52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45"/>
      <c r="AJ109" s="53"/>
      <c r="AK109" s="53"/>
      <c r="AL109" s="53"/>
    </row>
    <row r="110" spans="6:38" x14ac:dyDescent="0.25">
      <c r="F110" s="52"/>
      <c r="G110" s="52"/>
      <c r="H110" s="52"/>
      <c r="I110" s="52"/>
      <c r="J110" s="52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45"/>
      <c r="AJ110" s="53"/>
      <c r="AK110" s="53"/>
      <c r="AL110" s="53"/>
    </row>
    <row r="111" spans="6:38" x14ac:dyDescent="0.25">
      <c r="F111" s="52"/>
      <c r="G111" s="52"/>
      <c r="H111" s="52"/>
      <c r="I111" s="52"/>
      <c r="J111" s="52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45"/>
      <c r="AJ111" s="53"/>
      <c r="AK111" s="53"/>
      <c r="AL111" s="53"/>
    </row>
    <row r="112" spans="6:38" x14ac:dyDescent="0.25">
      <c r="F112" s="52"/>
      <c r="G112" s="52"/>
      <c r="H112" s="52"/>
      <c r="I112" s="52"/>
      <c r="J112" s="52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45"/>
      <c r="AJ112" s="53"/>
      <c r="AK112" s="53"/>
      <c r="AL112" s="53"/>
    </row>
    <row r="113" spans="6:38" x14ac:dyDescent="0.25">
      <c r="F113" s="52"/>
      <c r="G113" s="52"/>
      <c r="H113" s="52"/>
      <c r="I113" s="52"/>
      <c r="J113" s="52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45"/>
      <c r="AJ113" s="53"/>
      <c r="AK113" s="53"/>
      <c r="AL113" s="53"/>
    </row>
    <row r="114" spans="6:38" x14ac:dyDescent="0.25">
      <c r="F114" s="52"/>
      <c r="G114" s="52"/>
      <c r="H114" s="52"/>
      <c r="I114" s="52"/>
      <c r="J114" s="52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45"/>
      <c r="AJ114" s="53"/>
      <c r="AK114" s="53"/>
      <c r="AL114" s="53"/>
    </row>
    <row r="115" spans="6:38" x14ac:dyDescent="0.25">
      <c r="F115" s="52"/>
      <c r="G115" s="52"/>
      <c r="H115" s="52"/>
      <c r="I115" s="52"/>
      <c r="J115" s="52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45"/>
      <c r="AJ115" s="53"/>
      <c r="AK115" s="53"/>
      <c r="AL115" s="53"/>
    </row>
    <row r="116" spans="6:38" x14ac:dyDescent="0.25">
      <c r="F116" s="52"/>
      <c r="G116" s="52"/>
      <c r="H116" s="52"/>
      <c r="I116" s="52"/>
      <c r="J116" s="52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45"/>
      <c r="AJ116" s="53"/>
      <c r="AK116" s="53"/>
      <c r="AL116" s="53"/>
    </row>
    <row r="117" spans="6:38" x14ac:dyDescent="0.25">
      <c r="F117" s="52"/>
      <c r="G117" s="52"/>
      <c r="H117" s="52"/>
      <c r="I117" s="52"/>
      <c r="J117" s="52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45"/>
      <c r="AJ117" s="53"/>
      <c r="AK117" s="53"/>
      <c r="AL117" s="53"/>
    </row>
    <row r="118" spans="6:38" x14ac:dyDescent="0.25">
      <c r="F118" s="52"/>
      <c r="G118" s="52"/>
      <c r="H118" s="52"/>
      <c r="I118" s="52"/>
      <c r="J118" s="52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45"/>
      <c r="AJ118" s="53"/>
      <c r="AK118" s="53"/>
      <c r="AL118" s="53"/>
    </row>
    <row r="119" spans="6:38" x14ac:dyDescent="0.25">
      <c r="F119" s="52"/>
      <c r="G119" s="52"/>
      <c r="H119" s="52"/>
      <c r="I119" s="52"/>
      <c r="J119" s="52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45"/>
      <c r="AJ119" s="53"/>
      <c r="AK119" s="53"/>
      <c r="AL119" s="53"/>
    </row>
    <row r="120" spans="6:38" x14ac:dyDescent="0.25">
      <c r="F120" s="52"/>
      <c r="G120" s="52"/>
      <c r="H120" s="52"/>
      <c r="I120" s="52"/>
      <c r="J120" s="52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45"/>
      <c r="AJ120" s="53"/>
      <c r="AK120" s="53"/>
      <c r="AL120" s="53"/>
    </row>
    <row r="121" spans="6:38" x14ac:dyDescent="0.25">
      <c r="F121" s="52"/>
      <c r="G121" s="52"/>
      <c r="H121" s="52"/>
      <c r="I121" s="52"/>
      <c r="J121" s="52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45"/>
      <c r="AJ121" s="53"/>
      <c r="AK121" s="53"/>
      <c r="AL121" s="53"/>
    </row>
    <row r="122" spans="6:38" x14ac:dyDescent="0.25">
      <c r="F122" s="52"/>
      <c r="G122" s="52"/>
      <c r="H122" s="52"/>
      <c r="I122" s="52"/>
      <c r="J122" s="52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45"/>
      <c r="AJ122" s="53"/>
      <c r="AK122" s="53"/>
      <c r="AL122" s="53"/>
    </row>
    <row r="123" spans="6:38" x14ac:dyDescent="0.25">
      <c r="F123" s="52"/>
      <c r="G123" s="52"/>
      <c r="H123" s="52"/>
      <c r="I123" s="52"/>
      <c r="J123" s="52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45"/>
      <c r="AJ123" s="53"/>
      <c r="AK123" s="53"/>
      <c r="AL123" s="53"/>
    </row>
    <row r="124" spans="6:38" x14ac:dyDescent="0.25">
      <c r="F124" s="52"/>
      <c r="G124" s="52"/>
      <c r="H124" s="52"/>
      <c r="I124" s="52"/>
      <c r="J124" s="52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45"/>
      <c r="AJ124" s="53"/>
      <c r="AK124" s="53"/>
      <c r="AL124" s="53"/>
    </row>
    <row r="125" spans="6:38" x14ac:dyDescent="0.25">
      <c r="F125" s="52"/>
      <c r="G125" s="52"/>
      <c r="H125" s="52"/>
      <c r="I125" s="52"/>
      <c r="J125" s="52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45"/>
      <c r="AJ125" s="53"/>
      <c r="AK125" s="53"/>
      <c r="AL125" s="53"/>
    </row>
    <row r="126" spans="6:38" x14ac:dyDescent="0.25">
      <c r="F126" s="52"/>
      <c r="G126" s="52"/>
      <c r="H126" s="52"/>
      <c r="I126" s="52"/>
      <c r="J126" s="52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45"/>
      <c r="AJ126" s="53"/>
      <c r="AK126" s="53"/>
      <c r="AL126" s="53"/>
    </row>
    <row r="127" spans="6:38" x14ac:dyDescent="0.25">
      <c r="F127" s="52"/>
      <c r="G127" s="52"/>
      <c r="H127" s="52"/>
      <c r="I127" s="52"/>
      <c r="J127" s="52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45"/>
      <c r="AJ127" s="53"/>
      <c r="AK127" s="53"/>
      <c r="AL127" s="53"/>
    </row>
    <row r="128" spans="6:38" x14ac:dyDescent="0.25">
      <c r="F128" s="52"/>
      <c r="G128" s="52"/>
      <c r="H128" s="52"/>
      <c r="I128" s="52"/>
      <c r="J128" s="52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45"/>
      <c r="AJ128" s="53"/>
      <c r="AK128" s="53"/>
      <c r="AL128" s="53"/>
    </row>
    <row r="129" spans="6:38" x14ac:dyDescent="0.25">
      <c r="F129" s="52"/>
      <c r="G129" s="52"/>
      <c r="H129" s="52"/>
      <c r="I129" s="52"/>
      <c r="J129" s="52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45"/>
      <c r="AJ129" s="53"/>
      <c r="AK129" s="53"/>
      <c r="AL129" s="53"/>
    </row>
    <row r="130" spans="6:38" x14ac:dyDescent="0.25">
      <c r="F130" s="52"/>
      <c r="G130" s="52"/>
      <c r="H130" s="52"/>
      <c r="I130" s="52"/>
      <c r="J130" s="52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45"/>
      <c r="AJ130" s="53"/>
      <c r="AK130" s="53"/>
      <c r="AL130" s="53"/>
    </row>
    <row r="131" spans="6:38" x14ac:dyDescent="0.25">
      <c r="F131" s="52"/>
      <c r="G131" s="52"/>
      <c r="H131" s="52"/>
      <c r="I131" s="52"/>
      <c r="J131" s="52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45"/>
      <c r="AJ131" s="53"/>
      <c r="AK131" s="53"/>
      <c r="AL131" s="53"/>
    </row>
    <row r="132" spans="6:38" x14ac:dyDescent="0.25">
      <c r="F132" s="52"/>
      <c r="G132" s="52"/>
      <c r="H132" s="52"/>
      <c r="I132" s="52"/>
      <c r="J132" s="52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45"/>
      <c r="AJ132" s="53"/>
      <c r="AK132" s="53"/>
      <c r="AL132" s="53"/>
    </row>
    <row r="133" spans="6:38" x14ac:dyDescent="0.25">
      <c r="F133" s="52"/>
      <c r="G133" s="52"/>
      <c r="H133" s="52"/>
      <c r="I133" s="52"/>
      <c r="J133" s="52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45"/>
      <c r="AJ133" s="53"/>
      <c r="AK133" s="53"/>
      <c r="AL133" s="53"/>
    </row>
    <row r="134" spans="6:38" x14ac:dyDescent="0.25">
      <c r="F134" s="52"/>
      <c r="G134" s="52"/>
      <c r="H134" s="52"/>
      <c r="I134" s="52"/>
      <c r="J134" s="52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45"/>
      <c r="AJ134" s="53"/>
      <c r="AK134" s="53"/>
      <c r="AL134" s="53"/>
    </row>
    <row r="135" spans="6:38" x14ac:dyDescent="0.25">
      <c r="F135" s="52"/>
      <c r="G135" s="52"/>
      <c r="H135" s="52"/>
      <c r="I135" s="52"/>
      <c r="J135" s="52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45"/>
      <c r="AJ135" s="53"/>
      <c r="AK135" s="53"/>
      <c r="AL135" s="53"/>
    </row>
    <row r="136" spans="6:38" x14ac:dyDescent="0.25">
      <c r="F136" s="52"/>
      <c r="G136" s="52"/>
      <c r="H136" s="52"/>
      <c r="I136" s="52"/>
      <c r="J136" s="52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45"/>
      <c r="AJ136" s="53"/>
      <c r="AK136" s="53"/>
      <c r="AL136" s="53"/>
    </row>
    <row r="137" spans="6:38" x14ac:dyDescent="0.25">
      <c r="F137" s="52"/>
      <c r="G137" s="52"/>
      <c r="H137" s="52"/>
      <c r="I137" s="52"/>
      <c r="J137" s="52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45"/>
      <c r="AJ137" s="53"/>
      <c r="AK137" s="53"/>
      <c r="AL137" s="53"/>
    </row>
    <row r="138" spans="6:38" x14ac:dyDescent="0.25">
      <c r="F138" s="52"/>
      <c r="G138" s="52"/>
      <c r="H138" s="52"/>
      <c r="I138" s="52"/>
      <c r="J138" s="52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45"/>
      <c r="AJ138" s="53"/>
      <c r="AK138" s="53"/>
      <c r="AL138" s="53"/>
    </row>
    <row r="139" spans="6:38" x14ac:dyDescent="0.25">
      <c r="F139" s="52"/>
      <c r="G139" s="52"/>
      <c r="H139" s="52"/>
      <c r="I139" s="52"/>
      <c r="J139" s="52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45"/>
      <c r="AJ139" s="53"/>
      <c r="AK139" s="53"/>
      <c r="AL139" s="53"/>
    </row>
    <row r="140" spans="6:38" x14ac:dyDescent="0.25">
      <c r="F140" s="52"/>
      <c r="G140" s="52"/>
      <c r="H140" s="52"/>
      <c r="I140" s="52"/>
      <c r="J140" s="52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45"/>
      <c r="AJ140" s="53"/>
      <c r="AK140" s="53"/>
      <c r="AL140" s="53"/>
    </row>
    <row r="141" spans="6:38" x14ac:dyDescent="0.25">
      <c r="F141" s="52"/>
      <c r="G141" s="52"/>
      <c r="H141" s="52"/>
      <c r="I141" s="52"/>
      <c r="J141" s="52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45"/>
      <c r="AJ141" s="53"/>
      <c r="AK141" s="53"/>
      <c r="AL141" s="53"/>
    </row>
    <row r="142" spans="6:38" x14ac:dyDescent="0.25">
      <c r="F142" s="52"/>
      <c r="G142" s="52"/>
      <c r="H142" s="52"/>
      <c r="I142" s="52"/>
      <c r="J142" s="52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45"/>
      <c r="AJ142" s="53"/>
      <c r="AK142" s="53"/>
      <c r="AL142" s="53"/>
    </row>
    <row r="143" spans="6:38" x14ac:dyDescent="0.25">
      <c r="F143" s="52"/>
      <c r="G143" s="52"/>
      <c r="H143" s="52"/>
      <c r="I143" s="52"/>
      <c r="J143" s="52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45"/>
      <c r="AJ143" s="53"/>
      <c r="AK143" s="53"/>
      <c r="AL143" s="53"/>
    </row>
    <row r="144" spans="6:38" x14ac:dyDescent="0.25">
      <c r="F144" s="52"/>
      <c r="G144" s="52"/>
      <c r="H144" s="52"/>
      <c r="I144" s="52"/>
      <c r="J144" s="52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45"/>
      <c r="AJ144" s="53"/>
      <c r="AK144" s="53"/>
      <c r="AL144" s="53"/>
    </row>
    <row r="145" spans="6:38" x14ac:dyDescent="0.25">
      <c r="F145" s="52"/>
      <c r="G145" s="52"/>
      <c r="H145" s="52"/>
      <c r="I145" s="52"/>
      <c r="J145" s="52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45"/>
      <c r="AJ145" s="53"/>
      <c r="AK145" s="53"/>
      <c r="AL145" s="53"/>
    </row>
    <row r="146" spans="6:38" x14ac:dyDescent="0.25">
      <c r="F146" s="52"/>
      <c r="G146" s="52"/>
      <c r="H146" s="52"/>
      <c r="I146" s="52"/>
      <c r="J146" s="52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45"/>
      <c r="AJ146" s="53"/>
      <c r="AK146" s="53"/>
      <c r="AL146" s="53"/>
    </row>
    <row r="147" spans="6:38" x14ac:dyDescent="0.25">
      <c r="F147" s="52"/>
      <c r="G147" s="52"/>
      <c r="H147" s="52"/>
      <c r="I147" s="52"/>
      <c r="J147" s="52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45"/>
      <c r="AJ147" s="53"/>
      <c r="AK147" s="53"/>
      <c r="AL147" s="53"/>
    </row>
    <row r="148" spans="6:38" x14ac:dyDescent="0.25">
      <c r="F148" s="52"/>
      <c r="G148" s="52"/>
      <c r="H148" s="52"/>
      <c r="I148" s="52"/>
      <c r="J148" s="52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45"/>
      <c r="AJ148" s="53"/>
      <c r="AK148" s="53"/>
      <c r="AL148" s="53"/>
    </row>
    <row r="149" spans="6:38" x14ac:dyDescent="0.25">
      <c r="F149" s="52"/>
      <c r="G149" s="52"/>
      <c r="H149" s="52"/>
      <c r="I149" s="52"/>
      <c r="J149" s="52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45"/>
      <c r="AJ149" s="53"/>
      <c r="AK149" s="53"/>
      <c r="AL149" s="53"/>
    </row>
    <row r="150" spans="6:38" x14ac:dyDescent="0.25">
      <c r="F150" s="52"/>
      <c r="G150" s="52"/>
      <c r="H150" s="52"/>
      <c r="I150" s="52"/>
      <c r="J150" s="52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45"/>
      <c r="AJ150" s="53"/>
      <c r="AK150" s="53"/>
      <c r="AL150" s="53"/>
    </row>
    <row r="151" spans="6:38" x14ac:dyDescent="0.25">
      <c r="F151" s="52"/>
      <c r="G151" s="52"/>
      <c r="H151" s="52"/>
      <c r="I151" s="52"/>
      <c r="J151" s="52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45"/>
      <c r="AJ151" s="53"/>
      <c r="AK151" s="53"/>
      <c r="AL151" s="53"/>
    </row>
    <row r="152" spans="6:38" x14ac:dyDescent="0.25">
      <c r="F152" s="52"/>
      <c r="G152" s="52"/>
      <c r="H152" s="52"/>
      <c r="I152" s="52"/>
      <c r="J152" s="52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45"/>
      <c r="AJ152" s="53"/>
      <c r="AK152" s="53"/>
      <c r="AL152" s="53"/>
    </row>
    <row r="153" spans="6:38" x14ac:dyDescent="0.25">
      <c r="F153" s="52"/>
      <c r="G153" s="52"/>
      <c r="H153" s="52"/>
      <c r="I153" s="52"/>
      <c r="J153" s="52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45"/>
      <c r="AJ153" s="53"/>
      <c r="AK153" s="53"/>
      <c r="AL153" s="53"/>
    </row>
    <row r="154" spans="6:38" x14ac:dyDescent="0.25">
      <c r="F154" s="52"/>
      <c r="G154" s="52"/>
      <c r="H154" s="52"/>
      <c r="I154" s="52"/>
      <c r="J154" s="52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45"/>
      <c r="AJ154" s="53"/>
      <c r="AK154" s="53"/>
      <c r="AL154" s="53"/>
    </row>
    <row r="155" spans="6:38" x14ac:dyDescent="0.25">
      <c r="F155" s="52"/>
      <c r="G155" s="52"/>
      <c r="H155" s="52"/>
      <c r="I155" s="52"/>
      <c r="J155" s="52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45"/>
      <c r="AJ155" s="53"/>
      <c r="AK155" s="53"/>
      <c r="AL155" s="53"/>
    </row>
    <row r="156" spans="6:38" x14ac:dyDescent="0.25">
      <c r="F156" s="52"/>
      <c r="G156" s="52"/>
      <c r="H156" s="52"/>
      <c r="I156" s="52"/>
      <c r="J156" s="52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45"/>
      <c r="AJ156" s="53"/>
      <c r="AK156" s="53"/>
      <c r="AL156" s="53"/>
    </row>
    <row r="157" spans="6:38" x14ac:dyDescent="0.25">
      <c r="F157" s="52"/>
      <c r="G157" s="52"/>
      <c r="H157" s="52"/>
      <c r="I157" s="52"/>
      <c r="J157" s="52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45"/>
      <c r="AJ157" s="53"/>
      <c r="AK157" s="53"/>
      <c r="AL157" s="53"/>
    </row>
    <row r="158" spans="6:38" x14ac:dyDescent="0.25">
      <c r="F158" s="52"/>
      <c r="G158" s="52"/>
      <c r="H158" s="52"/>
      <c r="I158" s="52"/>
      <c r="J158" s="52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45"/>
      <c r="AJ158" s="53"/>
      <c r="AK158" s="53"/>
      <c r="AL158" s="53"/>
    </row>
    <row r="159" spans="6:38" x14ac:dyDescent="0.25">
      <c r="F159" s="52"/>
      <c r="G159" s="52"/>
      <c r="H159" s="52"/>
      <c r="I159" s="52"/>
      <c r="J159" s="52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45"/>
      <c r="AJ159" s="53"/>
      <c r="AK159" s="53"/>
      <c r="AL159" s="53"/>
    </row>
    <row r="160" spans="6:38" x14ac:dyDescent="0.25">
      <c r="F160" s="52"/>
      <c r="G160" s="52"/>
      <c r="H160" s="52"/>
      <c r="I160" s="52"/>
      <c r="J160" s="52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45"/>
      <c r="AJ160" s="53"/>
      <c r="AK160" s="53"/>
      <c r="AL160" s="53"/>
    </row>
    <row r="161" spans="6:38" x14ac:dyDescent="0.25">
      <c r="F161" s="52"/>
      <c r="G161" s="52"/>
      <c r="H161" s="52"/>
      <c r="I161" s="52"/>
      <c r="J161" s="52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45"/>
      <c r="AJ161" s="53"/>
      <c r="AK161" s="53"/>
      <c r="AL161" s="53"/>
    </row>
    <row r="162" spans="6:38" x14ac:dyDescent="0.25">
      <c r="F162" s="52"/>
      <c r="G162" s="52"/>
      <c r="H162" s="52"/>
      <c r="I162" s="52"/>
      <c r="J162" s="52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45"/>
      <c r="AJ162" s="53"/>
      <c r="AK162" s="53"/>
      <c r="AL162" s="53"/>
    </row>
    <row r="163" spans="6:38" x14ac:dyDescent="0.25">
      <c r="F163" s="52"/>
      <c r="G163" s="52"/>
      <c r="H163" s="52"/>
      <c r="I163" s="52"/>
      <c r="J163" s="52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45"/>
      <c r="AJ163" s="53"/>
      <c r="AK163" s="53"/>
      <c r="AL163" s="53"/>
    </row>
    <row r="164" spans="6:38" x14ac:dyDescent="0.25">
      <c r="F164" s="52"/>
      <c r="G164" s="52"/>
      <c r="H164" s="52"/>
      <c r="I164" s="52"/>
      <c r="J164" s="52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45"/>
      <c r="AJ164" s="53"/>
      <c r="AK164" s="53"/>
      <c r="AL164" s="53"/>
    </row>
    <row r="165" spans="6:38" x14ac:dyDescent="0.25">
      <c r="F165" s="52"/>
      <c r="G165" s="52"/>
      <c r="H165" s="52"/>
      <c r="I165" s="52"/>
      <c r="J165" s="52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45"/>
      <c r="AJ165" s="53"/>
      <c r="AK165" s="53"/>
      <c r="AL165" s="53"/>
    </row>
    <row r="166" spans="6:38" x14ac:dyDescent="0.25">
      <c r="F166" s="52"/>
      <c r="G166" s="52"/>
      <c r="H166" s="52"/>
      <c r="I166" s="52"/>
      <c r="J166" s="52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45"/>
      <c r="AJ166" s="53"/>
      <c r="AK166" s="53"/>
      <c r="AL166" s="53"/>
    </row>
    <row r="167" spans="6:38" x14ac:dyDescent="0.25">
      <c r="F167" s="52"/>
      <c r="G167" s="52"/>
      <c r="H167" s="52"/>
      <c r="I167" s="52"/>
      <c r="J167" s="52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45"/>
      <c r="AJ167" s="53"/>
      <c r="AK167" s="53"/>
      <c r="AL167" s="53"/>
    </row>
    <row r="168" spans="6:38" x14ac:dyDescent="0.25">
      <c r="F168" s="52"/>
      <c r="G168" s="52"/>
      <c r="H168" s="52"/>
      <c r="I168" s="52"/>
      <c r="J168" s="52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45"/>
      <c r="AJ168" s="53"/>
      <c r="AK168" s="53"/>
      <c r="AL168" s="53"/>
    </row>
    <row r="169" spans="6:38" x14ac:dyDescent="0.25">
      <c r="F169" s="52"/>
      <c r="G169" s="52"/>
      <c r="H169" s="52"/>
      <c r="I169" s="52"/>
      <c r="J169" s="52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45"/>
      <c r="AJ169" s="53"/>
      <c r="AK169" s="53"/>
      <c r="AL169" s="53"/>
    </row>
    <row r="170" spans="6:38" x14ac:dyDescent="0.25">
      <c r="F170" s="52"/>
      <c r="G170" s="52"/>
      <c r="H170" s="52"/>
      <c r="I170" s="52"/>
      <c r="J170" s="52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45"/>
      <c r="AJ170" s="53"/>
      <c r="AK170" s="53"/>
      <c r="AL170" s="53"/>
    </row>
    <row r="171" spans="6:38" x14ac:dyDescent="0.25">
      <c r="F171" s="52"/>
      <c r="G171" s="52"/>
      <c r="H171" s="52"/>
      <c r="I171" s="52"/>
      <c r="J171" s="52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45"/>
      <c r="AJ171" s="53"/>
      <c r="AK171" s="53"/>
      <c r="AL171" s="53"/>
    </row>
    <row r="172" spans="6:38" x14ac:dyDescent="0.25">
      <c r="F172" s="52"/>
      <c r="G172" s="52"/>
      <c r="H172" s="52"/>
      <c r="I172" s="52"/>
      <c r="J172" s="52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45"/>
      <c r="AJ172" s="53"/>
      <c r="AK172" s="53"/>
      <c r="AL172" s="53"/>
    </row>
    <row r="173" spans="6:38" x14ac:dyDescent="0.25">
      <c r="F173" s="52"/>
      <c r="G173" s="52"/>
      <c r="H173" s="52"/>
      <c r="I173" s="52"/>
      <c r="J173" s="52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45"/>
      <c r="AJ173" s="53"/>
      <c r="AK173" s="53"/>
      <c r="AL173" s="53"/>
    </row>
    <row r="174" spans="6:38" x14ac:dyDescent="0.25">
      <c r="F174" s="52"/>
      <c r="G174" s="52"/>
      <c r="H174" s="52"/>
      <c r="I174" s="52"/>
      <c r="J174" s="52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45"/>
      <c r="AJ174" s="53"/>
      <c r="AK174" s="53"/>
      <c r="AL174" s="53"/>
    </row>
    <row r="175" spans="6:38" x14ac:dyDescent="0.25">
      <c r="F175" s="52"/>
      <c r="G175" s="52"/>
      <c r="H175" s="52"/>
      <c r="I175" s="52"/>
      <c r="J175" s="52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45"/>
      <c r="AJ175" s="53"/>
      <c r="AK175" s="53"/>
      <c r="AL175" s="53"/>
    </row>
    <row r="176" spans="6:38" x14ac:dyDescent="0.25">
      <c r="F176" s="52"/>
      <c r="G176" s="52"/>
      <c r="H176" s="52"/>
      <c r="I176" s="52"/>
      <c r="J176" s="52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45"/>
      <c r="AJ176" s="53"/>
      <c r="AK176" s="53"/>
      <c r="AL176" s="53"/>
    </row>
    <row r="177" spans="6:38" x14ac:dyDescent="0.25">
      <c r="F177" s="52"/>
      <c r="G177" s="52"/>
      <c r="H177" s="52"/>
      <c r="I177" s="52"/>
      <c r="J177" s="52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45"/>
      <c r="AJ177" s="53"/>
      <c r="AK177" s="53"/>
      <c r="AL177" s="53"/>
    </row>
    <row r="178" spans="6:38" x14ac:dyDescent="0.25">
      <c r="F178" s="52"/>
      <c r="G178" s="52"/>
      <c r="H178" s="52"/>
      <c r="I178" s="52"/>
      <c r="J178" s="52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45"/>
      <c r="AJ178" s="53"/>
      <c r="AK178" s="53"/>
      <c r="AL178" s="53"/>
    </row>
    <row r="179" spans="6:38" x14ac:dyDescent="0.25">
      <c r="F179" s="52"/>
      <c r="G179" s="52"/>
      <c r="H179" s="52"/>
      <c r="I179" s="52"/>
      <c r="J179" s="52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45"/>
      <c r="AJ179" s="53"/>
      <c r="AK179" s="53"/>
      <c r="AL179" s="53"/>
    </row>
    <row r="180" spans="6:38" x14ac:dyDescent="0.25">
      <c r="F180" s="52"/>
      <c r="G180" s="52"/>
      <c r="H180" s="52"/>
      <c r="I180" s="52"/>
      <c r="J180" s="52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45"/>
      <c r="AJ180" s="53"/>
      <c r="AK180" s="53"/>
      <c r="AL180" s="53"/>
    </row>
    <row r="181" spans="6:38" x14ac:dyDescent="0.25">
      <c r="F181" s="52"/>
      <c r="G181" s="52"/>
      <c r="H181" s="52"/>
      <c r="I181" s="52"/>
      <c r="J181" s="52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45"/>
      <c r="AJ181" s="53"/>
      <c r="AK181" s="53"/>
      <c r="AL181" s="53"/>
    </row>
    <row r="182" spans="6:38" x14ac:dyDescent="0.25">
      <c r="F182" s="52"/>
      <c r="G182" s="52"/>
      <c r="H182" s="52"/>
      <c r="I182" s="52"/>
      <c r="J182" s="52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45"/>
      <c r="AJ182" s="53"/>
      <c r="AK182" s="53"/>
      <c r="AL182" s="53"/>
    </row>
    <row r="183" spans="6:38" x14ac:dyDescent="0.25">
      <c r="F183" s="52"/>
      <c r="G183" s="52"/>
      <c r="H183" s="52"/>
      <c r="I183" s="52"/>
      <c r="J183" s="52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45"/>
      <c r="AJ183" s="53"/>
      <c r="AK183" s="53"/>
      <c r="AL183" s="53"/>
    </row>
    <row r="184" spans="6:38" x14ac:dyDescent="0.25">
      <c r="F184" s="52"/>
      <c r="G184" s="52"/>
      <c r="H184" s="52"/>
      <c r="I184" s="52"/>
      <c r="J184" s="52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45"/>
      <c r="AJ184" s="53"/>
      <c r="AK184" s="53"/>
      <c r="AL184" s="53"/>
    </row>
    <row r="185" spans="6:38" x14ac:dyDescent="0.25">
      <c r="F185" s="52"/>
      <c r="G185" s="52"/>
      <c r="H185" s="52"/>
      <c r="I185" s="52"/>
      <c r="J185" s="52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45"/>
      <c r="AJ185" s="53"/>
      <c r="AK185" s="53"/>
      <c r="AL185" s="53"/>
    </row>
    <row r="186" spans="6:38" x14ac:dyDescent="0.25">
      <c r="F186" s="52"/>
      <c r="G186" s="52"/>
      <c r="H186" s="52"/>
      <c r="I186" s="52"/>
      <c r="J186" s="52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45"/>
      <c r="AJ186" s="53"/>
      <c r="AK186" s="53"/>
      <c r="AL186" s="53"/>
    </row>
    <row r="187" spans="6:38" x14ac:dyDescent="0.25">
      <c r="F187" s="52"/>
      <c r="G187" s="52"/>
      <c r="H187" s="52"/>
      <c r="I187" s="52"/>
      <c r="J187" s="52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45"/>
      <c r="AJ187" s="53"/>
      <c r="AK187" s="53"/>
      <c r="AL187" s="53"/>
    </row>
    <row r="188" spans="6:38" x14ac:dyDescent="0.25">
      <c r="F188" s="52"/>
      <c r="G188" s="52"/>
      <c r="H188" s="52"/>
      <c r="I188" s="52"/>
      <c r="J188" s="52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45"/>
      <c r="AJ188" s="53"/>
      <c r="AK188" s="53"/>
      <c r="AL188" s="53"/>
    </row>
    <row r="189" spans="6:38" x14ac:dyDescent="0.25">
      <c r="F189" s="52"/>
      <c r="G189" s="52"/>
      <c r="H189" s="52"/>
      <c r="I189" s="52"/>
      <c r="J189" s="52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45"/>
      <c r="AJ189" s="53"/>
      <c r="AK189" s="53"/>
      <c r="AL189" s="53"/>
    </row>
    <row r="190" spans="6:38" x14ac:dyDescent="0.25">
      <c r="F190" s="52"/>
      <c r="G190" s="52"/>
      <c r="H190" s="52"/>
      <c r="I190" s="52"/>
      <c r="J190" s="52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45"/>
      <c r="AJ190" s="53"/>
      <c r="AK190" s="53"/>
      <c r="AL190" s="53"/>
    </row>
    <row r="191" spans="6:38" x14ac:dyDescent="0.25">
      <c r="F191" s="52"/>
      <c r="G191" s="52"/>
      <c r="H191" s="52"/>
      <c r="I191" s="52"/>
      <c r="J191" s="52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45"/>
      <c r="AJ191" s="53"/>
      <c r="AK191" s="53"/>
      <c r="AL191" s="53"/>
    </row>
    <row r="192" spans="6:38" x14ac:dyDescent="0.25">
      <c r="F192" s="52"/>
      <c r="G192" s="52"/>
      <c r="H192" s="52"/>
      <c r="I192" s="52"/>
      <c r="J192" s="52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45"/>
      <c r="AJ192" s="53"/>
      <c r="AK192" s="53"/>
      <c r="AL192" s="53"/>
    </row>
    <row r="193" spans="6:38" x14ac:dyDescent="0.25">
      <c r="F193" s="52"/>
      <c r="G193" s="52"/>
      <c r="H193" s="52"/>
      <c r="I193" s="52"/>
      <c r="J193" s="52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45"/>
      <c r="AJ193" s="53"/>
      <c r="AK193" s="53"/>
      <c r="AL193" s="53"/>
    </row>
    <row r="194" spans="6:38" x14ac:dyDescent="0.25">
      <c r="F194" s="52"/>
      <c r="G194" s="52"/>
      <c r="H194" s="52"/>
      <c r="I194" s="52"/>
      <c r="J194" s="52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45"/>
      <c r="AJ194" s="53"/>
      <c r="AK194" s="53"/>
      <c r="AL194" s="53"/>
    </row>
    <row r="195" spans="6:38" x14ac:dyDescent="0.25">
      <c r="F195" s="52"/>
      <c r="G195" s="52"/>
      <c r="H195" s="52"/>
      <c r="I195" s="52"/>
      <c r="J195" s="52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45"/>
      <c r="AJ195" s="53"/>
      <c r="AK195" s="53"/>
      <c r="AL195" s="53"/>
    </row>
    <row r="196" spans="6:38" x14ac:dyDescent="0.25">
      <c r="F196" s="52"/>
      <c r="G196" s="52"/>
      <c r="H196" s="52"/>
      <c r="I196" s="52"/>
      <c r="J196" s="52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45"/>
      <c r="AJ196" s="53"/>
      <c r="AK196" s="53"/>
      <c r="AL196" s="53"/>
    </row>
    <row r="197" spans="6:38" x14ac:dyDescent="0.25">
      <c r="F197" s="52"/>
      <c r="G197" s="52"/>
      <c r="H197" s="52"/>
      <c r="I197" s="52"/>
      <c r="J197" s="52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45"/>
      <c r="AJ197" s="53"/>
      <c r="AK197" s="53"/>
      <c r="AL197" s="53"/>
    </row>
    <row r="198" spans="6:38" x14ac:dyDescent="0.25">
      <c r="F198" s="52"/>
      <c r="G198" s="52"/>
      <c r="H198" s="52"/>
      <c r="I198" s="52"/>
      <c r="J198" s="52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45"/>
      <c r="AJ198" s="53"/>
      <c r="AK198" s="53"/>
      <c r="AL198" s="53"/>
    </row>
    <row r="199" spans="6:38" x14ac:dyDescent="0.25">
      <c r="F199" s="52"/>
      <c r="G199" s="52"/>
      <c r="H199" s="52"/>
      <c r="I199" s="52"/>
      <c r="J199" s="52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45"/>
      <c r="AJ199" s="53"/>
      <c r="AK199" s="53"/>
      <c r="AL199" s="53"/>
    </row>
    <row r="200" spans="6:38" x14ac:dyDescent="0.25">
      <c r="F200" s="52"/>
      <c r="G200" s="52"/>
      <c r="H200" s="52"/>
      <c r="I200" s="52"/>
      <c r="J200" s="52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45"/>
      <c r="AJ200" s="53"/>
      <c r="AK200" s="53"/>
      <c r="AL200" s="53"/>
    </row>
    <row r="201" spans="6:38" x14ac:dyDescent="0.25">
      <c r="F201" s="52"/>
      <c r="G201" s="52"/>
      <c r="H201" s="52"/>
      <c r="I201" s="52"/>
      <c r="J201" s="52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45"/>
      <c r="AJ201" s="53"/>
      <c r="AK201" s="53"/>
      <c r="AL201" s="53"/>
    </row>
    <row r="202" spans="6:38" x14ac:dyDescent="0.25">
      <c r="F202" s="52"/>
      <c r="G202" s="52"/>
      <c r="H202" s="52"/>
      <c r="I202" s="52"/>
      <c r="J202" s="52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45"/>
      <c r="AJ202" s="53"/>
      <c r="AK202" s="53"/>
      <c r="AL202" s="53"/>
    </row>
    <row r="203" spans="6:38" x14ac:dyDescent="0.25">
      <c r="F203" s="52"/>
      <c r="G203" s="52"/>
      <c r="H203" s="52"/>
      <c r="I203" s="52"/>
      <c r="J203" s="52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45"/>
      <c r="AJ203" s="53"/>
      <c r="AK203" s="53"/>
      <c r="AL203" s="53"/>
    </row>
    <row r="204" spans="6:38" x14ac:dyDescent="0.25">
      <c r="F204" s="52"/>
      <c r="G204" s="52"/>
      <c r="H204" s="52"/>
      <c r="I204" s="52"/>
      <c r="J204" s="52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45"/>
      <c r="AJ204" s="53"/>
      <c r="AK204" s="53"/>
      <c r="AL204" s="53"/>
    </row>
    <row r="205" spans="6:38" x14ac:dyDescent="0.25">
      <c r="F205" s="52"/>
      <c r="G205" s="52"/>
      <c r="H205" s="52"/>
      <c r="I205" s="52"/>
      <c r="J205" s="52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45"/>
      <c r="AJ205" s="53"/>
      <c r="AK205" s="53"/>
      <c r="AL205" s="53"/>
    </row>
    <row r="206" spans="6:38" x14ac:dyDescent="0.25">
      <c r="F206" s="52"/>
      <c r="G206" s="52"/>
      <c r="H206" s="52"/>
      <c r="I206" s="52"/>
      <c r="J206" s="52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45"/>
      <c r="AJ206" s="53"/>
      <c r="AK206" s="53"/>
      <c r="AL206" s="53"/>
    </row>
    <row r="207" spans="6:38" x14ac:dyDescent="0.25">
      <c r="F207" s="52"/>
      <c r="G207" s="52"/>
      <c r="H207" s="52"/>
      <c r="I207" s="52"/>
      <c r="J207" s="52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45"/>
      <c r="AJ207" s="53"/>
      <c r="AK207" s="53"/>
      <c r="AL207" s="53"/>
    </row>
    <row r="208" spans="6:38" x14ac:dyDescent="0.25">
      <c r="F208" s="52"/>
      <c r="G208" s="52"/>
      <c r="H208" s="52"/>
      <c r="I208" s="52"/>
      <c r="J208" s="52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45"/>
      <c r="AJ208" s="53"/>
      <c r="AK208" s="53"/>
      <c r="AL208" s="53"/>
    </row>
    <row r="209" spans="6:38" x14ac:dyDescent="0.25">
      <c r="F209" s="52"/>
      <c r="G209" s="52"/>
      <c r="H209" s="52"/>
      <c r="I209" s="52"/>
      <c r="J209" s="52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45"/>
      <c r="AJ209" s="53"/>
      <c r="AK209" s="53"/>
      <c r="AL209" s="53"/>
    </row>
    <row r="210" spans="6:38" x14ac:dyDescent="0.25">
      <c r="F210" s="52"/>
      <c r="G210" s="52"/>
      <c r="H210" s="52"/>
      <c r="I210" s="52"/>
      <c r="J210" s="52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45"/>
      <c r="AJ210" s="53"/>
      <c r="AK210" s="53"/>
      <c r="AL210" s="53"/>
    </row>
    <row r="211" spans="6:38" x14ac:dyDescent="0.25">
      <c r="F211" s="52"/>
      <c r="G211" s="52"/>
      <c r="H211" s="52"/>
      <c r="I211" s="52"/>
      <c r="J211" s="52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45"/>
      <c r="AJ211" s="53"/>
      <c r="AK211" s="53"/>
      <c r="AL211" s="53"/>
    </row>
    <row r="212" spans="6:38" x14ac:dyDescent="0.25">
      <c r="F212" s="52"/>
      <c r="G212" s="52"/>
      <c r="H212" s="52"/>
      <c r="I212" s="52"/>
      <c r="J212" s="52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45"/>
      <c r="AJ212" s="53"/>
      <c r="AK212" s="53"/>
      <c r="AL212" s="53"/>
    </row>
    <row r="213" spans="6:38" x14ac:dyDescent="0.25">
      <c r="F213" s="52"/>
      <c r="G213" s="52"/>
      <c r="H213" s="52"/>
      <c r="I213" s="52"/>
      <c r="J213" s="52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45"/>
      <c r="AJ213" s="53"/>
      <c r="AK213" s="53"/>
      <c r="AL213" s="53"/>
    </row>
    <row r="214" spans="6:38" x14ac:dyDescent="0.25">
      <c r="F214" s="52"/>
      <c r="G214" s="52"/>
      <c r="H214" s="52"/>
      <c r="I214" s="52"/>
      <c r="J214" s="52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45"/>
      <c r="AJ214" s="53"/>
      <c r="AK214" s="53"/>
      <c r="AL214" s="53"/>
    </row>
    <row r="215" spans="6:38" x14ac:dyDescent="0.25">
      <c r="F215" s="52"/>
      <c r="G215" s="52"/>
      <c r="H215" s="52"/>
      <c r="I215" s="52"/>
      <c r="J215" s="52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45"/>
      <c r="AJ215" s="53"/>
      <c r="AK215" s="53"/>
      <c r="AL215" s="53"/>
    </row>
    <row r="216" spans="6:38" x14ac:dyDescent="0.25">
      <c r="F216" s="52"/>
      <c r="G216" s="52"/>
      <c r="H216" s="52"/>
      <c r="I216" s="52"/>
      <c r="J216" s="52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45"/>
      <c r="AJ216" s="53"/>
      <c r="AK216" s="53"/>
      <c r="AL216" s="53"/>
    </row>
    <row r="217" spans="6:38" x14ac:dyDescent="0.25">
      <c r="F217" s="52"/>
      <c r="G217" s="52"/>
      <c r="H217" s="52"/>
      <c r="I217" s="52"/>
      <c r="J217" s="52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45"/>
      <c r="AJ217" s="53"/>
      <c r="AK217" s="53"/>
      <c r="AL217" s="53"/>
    </row>
    <row r="218" spans="6:38" x14ac:dyDescent="0.25">
      <c r="F218" s="52"/>
      <c r="G218" s="52"/>
      <c r="H218" s="52"/>
      <c r="I218" s="52"/>
      <c r="J218" s="52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45"/>
      <c r="AJ218" s="53"/>
      <c r="AK218" s="53"/>
      <c r="AL218" s="53"/>
    </row>
    <row r="219" spans="6:38" x14ac:dyDescent="0.25">
      <c r="F219" s="52"/>
      <c r="G219" s="52"/>
      <c r="H219" s="52"/>
      <c r="I219" s="52"/>
      <c r="J219" s="52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45"/>
      <c r="AJ219" s="53"/>
      <c r="AK219" s="53"/>
      <c r="AL219" s="53"/>
    </row>
    <row r="220" spans="6:38" x14ac:dyDescent="0.25">
      <c r="F220" s="52"/>
      <c r="G220" s="52"/>
      <c r="H220" s="52"/>
      <c r="I220" s="52"/>
      <c r="J220" s="52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45"/>
      <c r="AJ220" s="53"/>
      <c r="AK220" s="53"/>
      <c r="AL220" s="53"/>
    </row>
    <row r="221" spans="6:38" x14ac:dyDescent="0.25">
      <c r="F221" s="52"/>
      <c r="G221" s="52"/>
      <c r="H221" s="52"/>
      <c r="I221" s="52"/>
      <c r="J221" s="52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45"/>
      <c r="AJ221" s="53"/>
      <c r="AK221" s="53"/>
      <c r="AL221" s="53"/>
    </row>
    <row r="222" spans="6:38" x14ac:dyDescent="0.25">
      <c r="F222" s="52"/>
      <c r="G222" s="52"/>
      <c r="H222" s="52"/>
      <c r="I222" s="52"/>
      <c r="J222" s="52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45"/>
      <c r="AJ222" s="53"/>
      <c r="AK222" s="53"/>
      <c r="AL222" s="53"/>
    </row>
    <row r="223" spans="6:38" x14ac:dyDescent="0.25">
      <c r="F223" s="52"/>
      <c r="G223" s="52"/>
      <c r="H223" s="52"/>
      <c r="I223" s="52"/>
      <c r="J223" s="52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45"/>
      <c r="AJ223" s="53"/>
      <c r="AK223" s="53"/>
      <c r="AL223" s="53"/>
    </row>
    <row r="224" spans="6:38" x14ac:dyDescent="0.25">
      <c r="F224" s="52"/>
      <c r="G224" s="52"/>
      <c r="H224" s="52"/>
      <c r="I224" s="52"/>
      <c r="J224" s="52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45"/>
      <c r="AJ224" s="53"/>
      <c r="AK224" s="53"/>
      <c r="AL224" s="53"/>
    </row>
    <row r="225" spans="6:38" x14ac:dyDescent="0.25">
      <c r="F225" s="52"/>
      <c r="G225" s="52"/>
      <c r="H225" s="52"/>
      <c r="I225" s="52"/>
      <c r="J225" s="52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45"/>
      <c r="AJ225" s="53"/>
      <c r="AK225" s="53"/>
      <c r="AL225" s="53"/>
    </row>
    <row r="226" spans="6:38" x14ac:dyDescent="0.25">
      <c r="F226" s="52"/>
      <c r="G226" s="52"/>
      <c r="H226" s="52"/>
      <c r="I226" s="52"/>
      <c r="J226" s="52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45"/>
      <c r="AJ226" s="53"/>
      <c r="AK226" s="53"/>
      <c r="AL226" s="53"/>
    </row>
    <row r="227" spans="6:38" x14ac:dyDescent="0.25">
      <c r="F227" s="52"/>
      <c r="G227" s="52"/>
      <c r="H227" s="52"/>
      <c r="I227" s="52"/>
      <c r="J227" s="52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45"/>
      <c r="AJ227" s="53"/>
      <c r="AK227" s="53"/>
      <c r="AL227" s="53"/>
    </row>
    <row r="228" spans="6:38" x14ac:dyDescent="0.25">
      <c r="F228" s="52"/>
      <c r="G228" s="52"/>
      <c r="H228" s="52"/>
      <c r="I228" s="52"/>
      <c r="J228" s="52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45"/>
      <c r="AJ228" s="53"/>
      <c r="AK228" s="53"/>
      <c r="AL228" s="53"/>
    </row>
    <row r="229" spans="6:38" x14ac:dyDescent="0.25">
      <c r="F229" s="52"/>
      <c r="G229" s="52"/>
      <c r="H229" s="52"/>
      <c r="I229" s="52"/>
      <c r="J229" s="52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45"/>
      <c r="AJ229" s="53"/>
      <c r="AK229" s="53"/>
      <c r="AL229" s="53"/>
    </row>
    <row r="230" spans="6:38" x14ac:dyDescent="0.25">
      <c r="F230" s="52"/>
      <c r="G230" s="52"/>
      <c r="H230" s="52"/>
      <c r="I230" s="52"/>
      <c r="J230" s="52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45"/>
      <c r="AJ230" s="53"/>
      <c r="AK230" s="53"/>
      <c r="AL230" s="53"/>
    </row>
    <row r="231" spans="6:38" x14ac:dyDescent="0.25">
      <c r="F231" s="52"/>
      <c r="G231" s="52"/>
      <c r="H231" s="52"/>
      <c r="I231" s="52"/>
      <c r="J231" s="52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45"/>
      <c r="AJ231" s="53"/>
      <c r="AK231" s="53"/>
      <c r="AL231" s="53"/>
    </row>
    <row r="232" spans="6:38" x14ac:dyDescent="0.25">
      <c r="F232" s="52"/>
      <c r="G232" s="52"/>
      <c r="H232" s="52"/>
      <c r="I232" s="52"/>
      <c r="J232" s="52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45"/>
      <c r="AJ232" s="53"/>
      <c r="AK232" s="53"/>
      <c r="AL232" s="53"/>
    </row>
    <row r="233" spans="6:38" x14ac:dyDescent="0.25">
      <c r="F233" s="52"/>
      <c r="G233" s="52"/>
      <c r="H233" s="52"/>
      <c r="I233" s="52"/>
      <c r="J233" s="52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45"/>
      <c r="AJ233" s="53"/>
      <c r="AK233" s="53"/>
      <c r="AL233" s="53"/>
    </row>
    <row r="234" spans="6:38" x14ac:dyDescent="0.25">
      <c r="F234" s="52"/>
      <c r="G234" s="52"/>
      <c r="H234" s="52"/>
      <c r="I234" s="52"/>
      <c r="J234" s="52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45"/>
      <c r="AJ234" s="53"/>
      <c r="AK234" s="53"/>
      <c r="AL234" s="53"/>
    </row>
    <row r="235" spans="6:38" x14ac:dyDescent="0.25">
      <c r="F235" s="52"/>
      <c r="G235" s="52"/>
      <c r="H235" s="52"/>
      <c r="I235" s="52"/>
      <c r="J235" s="52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45"/>
      <c r="AJ235" s="53"/>
      <c r="AK235" s="53"/>
      <c r="AL235" s="53"/>
    </row>
    <row r="236" spans="6:38" x14ac:dyDescent="0.25">
      <c r="F236" s="52"/>
      <c r="G236" s="52"/>
      <c r="H236" s="52"/>
      <c r="I236" s="52"/>
      <c r="J236" s="52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45"/>
      <c r="AJ236" s="53"/>
      <c r="AK236" s="53"/>
      <c r="AL236" s="53"/>
    </row>
    <row r="237" spans="6:38" x14ac:dyDescent="0.25">
      <c r="F237" s="52"/>
      <c r="G237" s="52"/>
      <c r="H237" s="52"/>
      <c r="I237" s="52"/>
      <c r="J237" s="52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45"/>
      <c r="AJ237" s="53"/>
      <c r="AK237" s="53"/>
      <c r="AL237" s="53"/>
    </row>
    <row r="238" spans="6:38" x14ac:dyDescent="0.25">
      <c r="F238" s="52"/>
      <c r="G238" s="52"/>
      <c r="H238" s="52"/>
      <c r="I238" s="52"/>
      <c r="J238" s="52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45"/>
      <c r="AJ238" s="53"/>
      <c r="AK238" s="53"/>
      <c r="AL238" s="53"/>
    </row>
    <row r="239" spans="6:38" x14ac:dyDescent="0.25">
      <c r="F239" s="52"/>
      <c r="G239" s="52"/>
      <c r="H239" s="52"/>
      <c r="I239" s="52"/>
      <c r="J239" s="52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45"/>
      <c r="AJ239" s="53"/>
      <c r="AK239" s="53"/>
      <c r="AL239" s="53"/>
    </row>
    <row r="240" spans="6:38" x14ac:dyDescent="0.25">
      <c r="F240" s="52"/>
      <c r="G240" s="52"/>
      <c r="H240" s="52"/>
      <c r="I240" s="52"/>
      <c r="J240" s="52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45"/>
      <c r="AJ240" s="53"/>
      <c r="AK240" s="53"/>
      <c r="AL240" s="53"/>
    </row>
    <row r="241" spans="6:38" x14ac:dyDescent="0.25">
      <c r="F241" s="52"/>
      <c r="G241" s="52"/>
      <c r="H241" s="52"/>
      <c r="I241" s="52"/>
      <c r="J241" s="52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45"/>
      <c r="AJ241" s="53"/>
      <c r="AK241" s="53"/>
      <c r="AL241" s="53"/>
    </row>
    <row r="242" spans="6:38" x14ac:dyDescent="0.25">
      <c r="F242" s="52"/>
      <c r="G242" s="52"/>
      <c r="H242" s="52"/>
      <c r="I242" s="52"/>
      <c r="J242" s="52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45"/>
      <c r="AJ242" s="53"/>
      <c r="AK242" s="53"/>
      <c r="AL242" s="53"/>
    </row>
    <row r="243" spans="6:38" x14ac:dyDescent="0.25">
      <c r="F243" s="52"/>
      <c r="G243" s="52"/>
      <c r="H243" s="52"/>
      <c r="I243" s="52"/>
      <c r="J243" s="52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45"/>
      <c r="AJ243" s="53"/>
      <c r="AK243" s="53"/>
      <c r="AL243" s="53"/>
    </row>
    <row r="244" spans="6:38" x14ac:dyDescent="0.25">
      <c r="F244" s="52"/>
      <c r="G244" s="52"/>
      <c r="H244" s="52"/>
      <c r="I244" s="52"/>
      <c r="J244" s="52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45"/>
      <c r="AJ244" s="53"/>
      <c r="AK244" s="53"/>
      <c r="AL244" s="53"/>
    </row>
    <row r="245" spans="6:38" x14ac:dyDescent="0.25">
      <c r="F245" s="52"/>
      <c r="G245" s="52"/>
      <c r="H245" s="52"/>
      <c r="I245" s="52"/>
      <c r="J245" s="52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45"/>
      <c r="AJ245" s="53"/>
      <c r="AK245" s="53"/>
      <c r="AL245" s="53"/>
    </row>
    <row r="246" spans="6:38" x14ac:dyDescent="0.25">
      <c r="F246" s="52"/>
      <c r="G246" s="52"/>
      <c r="H246" s="52"/>
      <c r="I246" s="52"/>
      <c r="J246" s="52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45"/>
      <c r="AJ246" s="53"/>
      <c r="AK246" s="53"/>
      <c r="AL246" s="53"/>
    </row>
    <row r="247" spans="6:38" x14ac:dyDescent="0.25">
      <c r="F247" s="52"/>
      <c r="G247" s="52"/>
      <c r="H247" s="52"/>
      <c r="I247" s="52"/>
      <c r="J247" s="52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45"/>
      <c r="AJ247" s="53"/>
      <c r="AK247" s="53"/>
      <c r="AL247" s="53"/>
    </row>
    <row r="248" spans="6:38" x14ac:dyDescent="0.25">
      <c r="F248" s="52"/>
      <c r="G248" s="52"/>
      <c r="H248" s="52"/>
      <c r="I248" s="52"/>
      <c r="J248" s="52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45"/>
      <c r="AJ248" s="53"/>
      <c r="AK248" s="53"/>
      <c r="AL248" s="53"/>
    </row>
    <row r="249" spans="6:38" x14ac:dyDescent="0.25">
      <c r="F249" s="52"/>
      <c r="G249" s="52"/>
      <c r="H249" s="52"/>
      <c r="I249" s="52"/>
      <c r="J249" s="52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45"/>
      <c r="AJ249" s="53"/>
      <c r="AK249" s="53"/>
      <c r="AL249" s="53"/>
    </row>
    <row r="250" spans="6:38" x14ac:dyDescent="0.25">
      <c r="F250" s="52"/>
      <c r="G250" s="52"/>
      <c r="H250" s="52"/>
      <c r="I250" s="52"/>
      <c r="J250" s="52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45"/>
      <c r="AJ250" s="53"/>
      <c r="AK250" s="53"/>
      <c r="AL250" s="53"/>
    </row>
    <row r="251" spans="6:38" x14ac:dyDescent="0.25">
      <c r="F251" s="52"/>
      <c r="G251" s="52"/>
      <c r="H251" s="52"/>
      <c r="I251" s="52"/>
      <c r="J251" s="52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45"/>
      <c r="AJ251" s="53"/>
      <c r="AK251" s="53"/>
      <c r="AL251" s="53"/>
    </row>
    <row r="252" spans="6:38" x14ac:dyDescent="0.25">
      <c r="F252" s="52"/>
      <c r="G252" s="52"/>
      <c r="H252" s="52"/>
      <c r="I252" s="52"/>
      <c r="J252" s="52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45"/>
      <c r="AJ252" s="53"/>
      <c r="AK252" s="53"/>
      <c r="AL252" s="53"/>
    </row>
    <row r="253" spans="6:38" x14ac:dyDescent="0.25">
      <c r="F253" s="52"/>
      <c r="G253" s="52"/>
      <c r="H253" s="52"/>
      <c r="I253" s="52"/>
      <c r="J253" s="52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45"/>
      <c r="AJ253" s="53"/>
      <c r="AK253" s="53"/>
      <c r="AL253" s="53"/>
    </row>
    <row r="254" spans="6:38" x14ac:dyDescent="0.25">
      <c r="F254" s="52"/>
      <c r="G254" s="52"/>
      <c r="H254" s="52"/>
      <c r="I254" s="52"/>
      <c r="J254" s="52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45"/>
      <c r="AJ254" s="53"/>
      <c r="AK254" s="53"/>
      <c r="AL254" s="53"/>
    </row>
    <row r="255" spans="6:38" x14ac:dyDescent="0.25">
      <c r="F255" s="52"/>
      <c r="G255" s="52"/>
      <c r="H255" s="52"/>
      <c r="I255" s="52"/>
      <c r="J255" s="52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45"/>
      <c r="AJ255" s="53"/>
      <c r="AK255" s="53"/>
      <c r="AL255" s="53"/>
    </row>
    <row r="256" spans="6:38" x14ac:dyDescent="0.25">
      <c r="F256" s="52"/>
      <c r="G256" s="52"/>
      <c r="H256" s="52"/>
      <c r="I256" s="52"/>
      <c r="J256" s="52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45"/>
      <c r="AJ256" s="53"/>
      <c r="AK256" s="53"/>
      <c r="AL256" s="53"/>
    </row>
    <row r="257" spans="6:38" x14ac:dyDescent="0.25">
      <c r="F257" s="52"/>
      <c r="G257" s="52"/>
      <c r="H257" s="52"/>
      <c r="I257" s="52"/>
      <c r="J257" s="52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45"/>
      <c r="AJ257" s="53"/>
      <c r="AK257" s="53"/>
      <c r="AL257" s="53"/>
    </row>
    <row r="258" spans="6:38" x14ac:dyDescent="0.25">
      <c r="F258" s="52"/>
      <c r="G258" s="52"/>
      <c r="H258" s="52"/>
      <c r="I258" s="52"/>
      <c r="J258" s="52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45"/>
      <c r="AJ258" s="53"/>
      <c r="AK258" s="53"/>
      <c r="AL258" s="53"/>
    </row>
    <row r="259" spans="6:38" x14ac:dyDescent="0.25">
      <c r="F259" s="52"/>
      <c r="G259" s="52"/>
      <c r="H259" s="52"/>
      <c r="I259" s="52"/>
      <c r="J259" s="52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45"/>
      <c r="AJ259" s="53"/>
      <c r="AK259" s="53"/>
      <c r="AL259" s="53"/>
    </row>
    <row r="260" spans="6:38" x14ac:dyDescent="0.25">
      <c r="F260" s="52"/>
      <c r="G260" s="52"/>
      <c r="H260" s="52"/>
      <c r="I260" s="52"/>
      <c r="J260" s="52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45"/>
      <c r="AJ260" s="53"/>
      <c r="AK260" s="53"/>
      <c r="AL260" s="53"/>
    </row>
    <row r="261" spans="6:38" x14ac:dyDescent="0.25">
      <c r="F261" s="52"/>
      <c r="G261" s="52"/>
      <c r="H261" s="52"/>
      <c r="I261" s="52"/>
      <c r="J261" s="52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45"/>
      <c r="AJ261" s="53"/>
      <c r="AK261" s="53"/>
      <c r="AL261" s="53"/>
    </row>
    <row r="262" spans="6:38" x14ac:dyDescent="0.25">
      <c r="F262" s="52"/>
      <c r="G262" s="52"/>
      <c r="H262" s="52"/>
      <c r="I262" s="52"/>
      <c r="J262" s="52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45"/>
      <c r="AJ262" s="53"/>
      <c r="AK262" s="53"/>
      <c r="AL262" s="53"/>
    </row>
    <row r="263" spans="6:38" x14ac:dyDescent="0.25">
      <c r="F263" s="52"/>
      <c r="G263" s="52"/>
      <c r="H263" s="52"/>
      <c r="I263" s="52"/>
      <c r="J263" s="52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45"/>
      <c r="AJ263" s="53"/>
      <c r="AK263" s="53"/>
      <c r="AL263" s="53"/>
    </row>
    <row r="264" spans="6:38" x14ac:dyDescent="0.25">
      <c r="F264" s="52"/>
      <c r="G264" s="52"/>
      <c r="H264" s="52"/>
      <c r="I264" s="52"/>
      <c r="J264" s="52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45"/>
      <c r="AJ264" s="53"/>
      <c r="AK264" s="53"/>
      <c r="AL264" s="53"/>
    </row>
    <row r="265" spans="6:38" x14ac:dyDescent="0.25">
      <c r="F265" s="52"/>
      <c r="G265" s="52"/>
      <c r="H265" s="52"/>
      <c r="I265" s="52"/>
      <c r="J265" s="52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45"/>
      <c r="AJ265" s="53"/>
      <c r="AK265" s="53"/>
      <c r="AL265" s="53"/>
    </row>
    <row r="266" spans="6:38" x14ac:dyDescent="0.25">
      <c r="F266" s="52"/>
      <c r="G266" s="52"/>
      <c r="H266" s="52"/>
      <c r="I266" s="52"/>
      <c r="J266" s="52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45"/>
      <c r="AJ266" s="53"/>
      <c r="AK266" s="53"/>
      <c r="AL266" s="53"/>
    </row>
    <row r="267" spans="6:38" x14ac:dyDescent="0.25">
      <c r="F267" s="52"/>
      <c r="G267" s="52"/>
      <c r="H267" s="52"/>
      <c r="I267" s="52"/>
      <c r="J267" s="52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45"/>
      <c r="AJ267" s="53"/>
      <c r="AK267" s="53"/>
      <c r="AL267" s="53"/>
    </row>
    <row r="268" spans="6:38" x14ac:dyDescent="0.25">
      <c r="F268" s="52"/>
      <c r="G268" s="52"/>
      <c r="H268" s="52"/>
      <c r="I268" s="52"/>
      <c r="J268" s="52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45"/>
      <c r="AJ268" s="53"/>
      <c r="AK268" s="53"/>
      <c r="AL268" s="53"/>
    </row>
    <row r="269" spans="6:38" x14ac:dyDescent="0.25">
      <c r="F269" s="52"/>
      <c r="G269" s="52"/>
      <c r="H269" s="52"/>
      <c r="I269" s="52"/>
      <c r="J269" s="52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45"/>
      <c r="AJ269" s="53"/>
      <c r="AK269" s="53"/>
      <c r="AL269" s="53"/>
    </row>
    <row r="270" spans="6:38" x14ac:dyDescent="0.25">
      <c r="F270" s="52"/>
      <c r="G270" s="52"/>
      <c r="H270" s="52"/>
      <c r="I270" s="52"/>
      <c r="J270" s="52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45"/>
      <c r="AJ270" s="53"/>
      <c r="AK270" s="53"/>
      <c r="AL270" s="53"/>
    </row>
    <row r="271" spans="6:38" x14ac:dyDescent="0.25">
      <c r="F271" s="52"/>
      <c r="G271" s="52"/>
      <c r="H271" s="52"/>
      <c r="I271" s="52"/>
      <c r="J271" s="52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45"/>
      <c r="AJ271" s="53"/>
      <c r="AK271" s="53"/>
      <c r="AL271" s="53"/>
    </row>
    <row r="272" spans="6:38" x14ac:dyDescent="0.25">
      <c r="F272" s="52"/>
      <c r="G272" s="52"/>
      <c r="H272" s="52"/>
      <c r="I272" s="52"/>
      <c r="J272" s="52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45"/>
      <c r="AJ272" s="53"/>
      <c r="AK272" s="53"/>
      <c r="AL272" s="53"/>
    </row>
    <row r="273" spans="6:38" x14ac:dyDescent="0.25">
      <c r="F273" s="52"/>
      <c r="G273" s="52"/>
      <c r="H273" s="52"/>
      <c r="I273" s="52"/>
      <c r="J273" s="52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45"/>
      <c r="AJ273" s="53"/>
      <c r="AK273" s="53"/>
      <c r="AL273" s="53"/>
    </row>
    <row r="274" spans="6:38" x14ac:dyDescent="0.25">
      <c r="F274" s="52"/>
      <c r="G274" s="52"/>
      <c r="H274" s="52"/>
      <c r="I274" s="52"/>
      <c r="J274" s="52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45"/>
      <c r="AJ274" s="53"/>
      <c r="AK274" s="53"/>
      <c r="AL274" s="53"/>
    </row>
    <row r="275" spans="6:38" x14ac:dyDescent="0.25">
      <c r="F275" s="52"/>
      <c r="G275" s="52"/>
      <c r="H275" s="52"/>
      <c r="I275" s="52"/>
      <c r="J275" s="52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45"/>
      <c r="AJ275" s="53"/>
      <c r="AK275" s="53"/>
      <c r="AL275" s="53"/>
    </row>
    <row r="276" spans="6:38" x14ac:dyDescent="0.25">
      <c r="F276" s="52"/>
      <c r="G276" s="52"/>
      <c r="H276" s="52"/>
      <c r="I276" s="52"/>
      <c r="J276" s="52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45"/>
      <c r="AJ276" s="53"/>
      <c r="AK276" s="53"/>
      <c r="AL276" s="53"/>
    </row>
    <row r="277" spans="6:38" x14ac:dyDescent="0.25">
      <c r="F277" s="52"/>
      <c r="G277" s="52"/>
      <c r="H277" s="52"/>
      <c r="I277" s="52"/>
      <c r="J277" s="52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45"/>
      <c r="AJ277" s="53"/>
      <c r="AK277" s="53"/>
      <c r="AL277" s="53"/>
    </row>
    <row r="278" spans="6:38" x14ac:dyDescent="0.25">
      <c r="F278" s="52"/>
      <c r="G278" s="52"/>
      <c r="H278" s="52"/>
      <c r="I278" s="52"/>
      <c r="J278" s="52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45"/>
      <c r="AJ278" s="53"/>
      <c r="AK278" s="53"/>
      <c r="AL278" s="53"/>
    </row>
    <row r="279" spans="6:38" x14ac:dyDescent="0.25">
      <c r="F279" s="52"/>
      <c r="G279" s="52"/>
      <c r="H279" s="52"/>
      <c r="I279" s="52"/>
      <c r="J279" s="52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45"/>
      <c r="AJ279" s="53"/>
      <c r="AK279" s="53"/>
      <c r="AL279" s="53"/>
    </row>
    <row r="280" spans="6:38" x14ac:dyDescent="0.25">
      <c r="F280" s="52"/>
      <c r="G280" s="52"/>
      <c r="H280" s="52"/>
      <c r="I280" s="52"/>
      <c r="J280" s="52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45"/>
      <c r="AJ280" s="53"/>
      <c r="AK280" s="53"/>
      <c r="AL280" s="53"/>
    </row>
    <row r="281" spans="6:38" x14ac:dyDescent="0.25">
      <c r="F281" s="52"/>
      <c r="G281" s="52"/>
      <c r="H281" s="52"/>
      <c r="I281" s="52"/>
      <c r="J281" s="52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45"/>
      <c r="AJ281" s="53"/>
      <c r="AK281" s="53"/>
      <c r="AL281" s="53"/>
    </row>
    <row r="282" spans="6:38" x14ac:dyDescent="0.25">
      <c r="F282" s="52"/>
      <c r="G282" s="52"/>
      <c r="H282" s="52"/>
      <c r="I282" s="52"/>
      <c r="J282" s="52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45"/>
      <c r="AJ282" s="53"/>
      <c r="AK282" s="53"/>
      <c r="AL282" s="53"/>
    </row>
    <row r="283" spans="6:38" x14ac:dyDescent="0.25">
      <c r="F283" s="52"/>
      <c r="G283" s="52"/>
      <c r="H283" s="52"/>
      <c r="I283" s="52"/>
      <c r="J283" s="52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45"/>
      <c r="AJ283" s="53"/>
      <c r="AK283" s="53"/>
      <c r="AL283" s="53"/>
    </row>
    <row r="284" spans="6:38" x14ac:dyDescent="0.25">
      <c r="F284" s="52"/>
      <c r="G284" s="52"/>
      <c r="H284" s="52"/>
      <c r="I284" s="52"/>
      <c r="J284" s="52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45"/>
      <c r="AJ284" s="53"/>
      <c r="AK284" s="53"/>
      <c r="AL284" s="53"/>
    </row>
    <row r="285" spans="6:38" x14ac:dyDescent="0.25">
      <c r="F285" s="52"/>
      <c r="G285" s="52"/>
      <c r="H285" s="52"/>
      <c r="I285" s="52"/>
      <c r="J285" s="52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45"/>
      <c r="AJ285" s="53"/>
      <c r="AK285" s="53"/>
      <c r="AL285" s="53"/>
    </row>
    <row r="286" spans="6:38" x14ac:dyDescent="0.25">
      <c r="F286" s="52"/>
      <c r="G286" s="52"/>
      <c r="H286" s="52"/>
      <c r="I286" s="52"/>
      <c r="J286" s="52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45"/>
      <c r="AJ286" s="53"/>
      <c r="AK286" s="53"/>
      <c r="AL286" s="53"/>
    </row>
    <row r="287" spans="6:38" x14ac:dyDescent="0.25">
      <c r="F287" s="52"/>
      <c r="G287" s="52"/>
      <c r="H287" s="52"/>
      <c r="I287" s="52"/>
      <c r="J287" s="52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45"/>
      <c r="AJ287" s="53"/>
      <c r="AK287" s="53"/>
      <c r="AL287" s="53"/>
    </row>
    <row r="288" spans="6:38" x14ac:dyDescent="0.25">
      <c r="F288" s="52"/>
      <c r="G288" s="52"/>
      <c r="H288" s="52"/>
      <c r="I288" s="52"/>
      <c r="J288" s="52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45"/>
      <c r="AJ288" s="53"/>
      <c r="AK288" s="53"/>
      <c r="AL288" s="53"/>
    </row>
    <row r="289" spans="6:38" x14ac:dyDescent="0.25">
      <c r="F289" s="52"/>
      <c r="G289" s="52"/>
      <c r="H289" s="52"/>
      <c r="I289" s="52"/>
      <c r="J289" s="52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45"/>
      <c r="AJ289" s="53"/>
      <c r="AK289" s="53"/>
      <c r="AL289" s="53"/>
    </row>
    <row r="290" spans="6:38" x14ac:dyDescent="0.25">
      <c r="F290" s="52"/>
      <c r="G290" s="52"/>
      <c r="H290" s="52"/>
      <c r="I290" s="52"/>
      <c r="J290" s="52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45"/>
      <c r="AJ290" s="53"/>
      <c r="AK290" s="53"/>
      <c r="AL290" s="53"/>
    </row>
    <row r="291" spans="6:38" x14ac:dyDescent="0.25">
      <c r="F291" s="52"/>
      <c r="G291" s="52"/>
      <c r="H291" s="52"/>
      <c r="I291" s="52"/>
      <c r="J291" s="52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45"/>
      <c r="AJ291" s="53"/>
      <c r="AK291" s="53"/>
      <c r="AL291" s="53"/>
    </row>
    <row r="292" spans="6:38" x14ac:dyDescent="0.25">
      <c r="F292" s="52"/>
      <c r="G292" s="52"/>
      <c r="H292" s="52"/>
      <c r="I292" s="52"/>
      <c r="J292" s="52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45"/>
      <c r="AJ292" s="53"/>
      <c r="AK292" s="53"/>
      <c r="AL292" s="53"/>
    </row>
    <row r="293" spans="6:38" x14ac:dyDescent="0.25">
      <c r="F293" s="52"/>
      <c r="G293" s="52"/>
      <c r="H293" s="52"/>
      <c r="I293" s="52"/>
      <c r="J293" s="52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45"/>
      <c r="AJ293" s="53"/>
      <c r="AK293" s="53"/>
      <c r="AL293" s="53"/>
    </row>
    <row r="294" spans="6:38" x14ac:dyDescent="0.25">
      <c r="F294" s="52"/>
      <c r="G294" s="52"/>
      <c r="H294" s="52"/>
      <c r="I294" s="52"/>
      <c r="J294" s="52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45"/>
      <c r="AJ294" s="53"/>
      <c r="AK294" s="53"/>
      <c r="AL294" s="53"/>
    </row>
    <row r="295" spans="6:38" x14ac:dyDescent="0.25">
      <c r="F295" s="52"/>
      <c r="G295" s="52"/>
      <c r="H295" s="52"/>
      <c r="I295" s="52"/>
      <c r="J295" s="52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45"/>
      <c r="AJ295" s="53"/>
      <c r="AK295" s="53"/>
      <c r="AL295" s="53"/>
    </row>
    <row r="296" spans="6:38" x14ac:dyDescent="0.25">
      <c r="F296" s="52"/>
      <c r="G296" s="52"/>
      <c r="H296" s="52"/>
      <c r="I296" s="52"/>
      <c r="J296" s="52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45"/>
      <c r="AJ296" s="53"/>
      <c r="AK296" s="53"/>
      <c r="AL296" s="53"/>
    </row>
    <row r="297" spans="6:38" x14ac:dyDescent="0.25">
      <c r="F297" s="52"/>
      <c r="G297" s="52"/>
      <c r="H297" s="52"/>
      <c r="I297" s="52"/>
      <c r="J297" s="52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45"/>
      <c r="AJ297" s="53"/>
      <c r="AK297" s="53"/>
      <c r="AL297" s="53"/>
    </row>
    <row r="298" spans="6:38" x14ac:dyDescent="0.25">
      <c r="F298" s="52"/>
      <c r="G298" s="52"/>
      <c r="H298" s="52"/>
      <c r="I298" s="52"/>
      <c r="J298" s="52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45"/>
      <c r="AJ298" s="53"/>
      <c r="AK298" s="53"/>
      <c r="AL298" s="53"/>
    </row>
    <row r="299" spans="6:38" x14ac:dyDescent="0.25">
      <c r="F299" s="52"/>
      <c r="G299" s="52"/>
      <c r="H299" s="52"/>
      <c r="I299" s="52"/>
      <c r="J299" s="52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45"/>
      <c r="AJ299" s="53"/>
      <c r="AK299" s="53"/>
      <c r="AL299" s="53"/>
    </row>
    <row r="300" spans="6:38" x14ac:dyDescent="0.25">
      <c r="F300" s="52"/>
      <c r="G300" s="52"/>
      <c r="H300" s="52"/>
      <c r="I300" s="52"/>
      <c r="J300" s="52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45"/>
      <c r="AJ300" s="53"/>
      <c r="AK300" s="53"/>
      <c r="AL300" s="53"/>
    </row>
    <row r="301" spans="6:38" x14ac:dyDescent="0.25">
      <c r="F301" s="52"/>
      <c r="G301" s="52"/>
      <c r="H301" s="52"/>
      <c r="I301" s="52"/>
      <c r="J301" s="52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45"/>
      <c r="AJ301" s="53"/>
      <c r="AK301" s="53"/>
      <c r="AL301" s="53"/>
    </row>
    <row r="302" spans="6:38" x14ac:dyDescent="0.25">
      <c r="F302" s="52"/>
      <c r="G302" s="52"/>
      <c r="H302" s="52"/>
      <c r="I302" s="52"/>
      <c r="J302" s="52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45"/>
      <c r="AJ302" s="53"/>
      <c r="AK302" s="53"/>
      <c r="AL302" s="53"/>
    </row>
    <row r="303" spans="6:38" x14ac:dyDescent="0.25">
      <c r="F303" s="52"/>
      <c r="G303" s="52"/>
      <c r="H303" s="52"/>
      <c r="I303" s="52"/>
      <c r="J303" s="52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45"/>
      <c r="AJ303" s="53"/>
      <c r="AK303" s="53"/>
      <c r="AL303" s="53"/>
    </row>
    <row r="304" spans="6:38" x14ac:dyDescent="0.25">
      <c r="F304" s="52"/>
      <c r="G304" s="52"/>
      <c r="H304" s="52"/>
      <c r="I304" s="52"/>
      <c r="J304" s="52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45"/>
      <c r="AJ304" s="53"/>
      <c r="AK304" s="53"/>
      <c r="AL304" s="53"/>
    </row>
    <row r="305" spans="6:38" x14ac:dyDescent="0.25">
      <c r="F305" s="52"/>
      <c r="G305" s="52"/>
      <c r="H305" s="52"/>
      <c r="I305" s="52"/>
      <c r="J305" s="52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45"/>
      <c r="AJ305" s="53"/>
      <c r="AK305" s="53"/>
      <c r="AL305" s="53"/>
    </row>
    <row r="306" spans="6:38" x14ac:dyDescent="0.25">
      <c r="F306" s="52"/>
      <c r="G306" s="52"/>
      <c r="H306" s="52"/>
      <c r="I306" s="52"/>
      <c r="J306" s="52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45"/>
      <c r="AJ306" s="53"/>
      <c r="AK306" s="53"/>
      <c r="AL306" s="53"/>
    </row>
    <row r="307" spans="6:38" x14ac:dyDescent="0.25">
      <c r="F307" s="52"/>
      <c r="G307" s="52"/>
      <c r="H307" s="52"/>
      <c r="I307" s="52"/>
      <c r="J307" s="52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45"/>
      <c r="AJ307" s="53"/>
      <c r="AK307" s="53"/>
      <c r="AL307" s="53"/>
    </row>
    <row r="308" spans="6:38" x14ac:dyDescent="0.25">
      <c r="F308" s="52"/>
      <c r="G308" s="52"/>
      <c r="H308" s="52"/>
      <c r="I308" s="52"/>
      <c r="J308" s="52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45"/>
      <c r="AJ308" s="53"/>
      <c r="AK308" s="53"/>
      <c r="AL308" s="53"/>
    </row>
    <row r="309" spans="6:38" x14ac:dyDescent="0.25">
      <c r="F309" s="52"/>
      <c r="G309" s="52"/>
      <c r="H309" s="52"/>
      <c r="I309" s="52"/>
      <c r="J309" s="52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45"/>
      <c r="AJ309" s="53"/>
      <c r="AK309" s="53"/>
      <c r="AL309" s="53"/>
    </row>
    <row r="310" spans="6:38" x14ac:dyDescent="0.25">
      <c r="F310" s="52"/>
      <c r="G310" s="52"/>
      <c r="H310" s="52"/>
      <c r="I310" s="52"/>
      <c r="J310" s="52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45"/>
      <c r="AJ310" s="53"/>
      <c r="AK310" s="53"/>
      <c r="AL310" s="53"/>
    </row>
    <row r="311" spans="6:38" x14ac:dyDescent="0.25">
      <c r="F311" s="52"/>
      <c r="G311" s="52"/>
      <c r="H311" s="52"/>
      <c r="I311" s="52"/>
      <c r="J311" s="52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45"/>
      <c r="AJ311" s="53"/>
      <c r="AK311" s="53"/>
      <c r="AL311" s="53"/>
    </row>
    <row r="312" spans="6:38" x14ac:dyDescent="0.25">
      <c r="F312" s="52"/>
      <c r="G312" s="52"/>
      <c r="H312" s="52"/>
      <c r="I312" s="52"/>
      <c r="J312" s="52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45"/>
      <c r="AJ312" s="53"/>
      <c r="AK312" s="53"/>
      <c r="AL312" s="53"/>
    </row>
    <row r="313" spans="6:38" x14ac:dyDescent="0.25">
      <c r="F313" s="52"/>
      <c r="G313" s="52"/>
      <c r="H313" s="52"/>
      <c r="I313" s="52"/>
      <c r="J313" s="52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45"/>
      <c r="AJ313" s="53"/>
      <c r="AK313" s="53"/>
      <c r="AL313" s="53"/>
    </row>
    <row r="314" spans="6:38" x14ac:dyDescent="0.25">
      <c r="F314" s="52"/>
      <c r="G314" s="52"/>
      <c r="H314" s="52"/>
      <c r="I314" s="52"/>
      <c r="J314" s="52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45"/>
      <c r="AJ314" s="53"/>
      <c r="AK314" s="53"/>
      <c r="AL314" s="53"/>
    </row>
    <row r="315" spans="6:38" x14ac:dyDescent="0.25">
      <c r="F315" s="52"/>
      <c r="G315" s="52"/>
      <c r="H315" s="52"/>
      <c r="I315" s="52"/>
      <c r="J315" s="52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45"/>
      <c r="AJ315" s="53"/>
      <c r="AK315" s="53"/>
      <c r="AL315" s="53"/>
    </row>
    <row r="316" spans="6:38" x14ac:dyDescent="0.25">
      <c r="F316" s="52"/>
      <c r="G316" s="52"/>
      <c r="H316" s="52"/>
      <c r="I316" s="52"/>
      <c r="J316" s="52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45"/>
      <c r="AJ316" s="53"/>
      <c r="AK316" s="53"/>
      <c r="AL316" s="53"/>
    </row>
    <row r="317" spans="6:38" x14ac:dyDescent="0.25">
      <c r="F317" s="52"/>
      <c r="G317" s="52"/>
      <c r="H317" s="52"/>
      <c r="I317" s="52"/>
      <c r="J317" s="52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45"/>
      <c r="AJ317" s="53"/>
      <c r="AK317" s="53"/>
      <c r="AL317" s="53"/>
    </row>
    <row r="318" spans="6:38" x14ac:dyDescent="0.25">
      <c r="F318" s="52"/>
      <c r="G318" s="52"/>
      <c r="H318" s="52"/>
      <c r="I318" s="52"/>
      <c r="J318" s="52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45"/>
      <c r="AJ318" s="53"/>
      <c r="AK318" s="53"/>
      <c r="AL318" s="53"/>
    </row>
    <row r="319" spans="6:38" x14ac:dyDescent="0.25">
      <c r="F319" s="52"/>
      <c r="G319" s="52"/>
      <c r="H319" s="52"/>
      <c r="I319" s="52"/>
      <c r="J319" s="52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45"/>
      <c r="AJ319" s="53"/>
      <c r="AK319" s="53"/>
      <c r="AL319" s="53"/>
    </row>
    <row r="320" spans="6:38" x14ac:dyDescent="0.25">
      <c r="F320" s="52"/>
      <c r="G320" s="52"/>
      <c r="H320" s="52"/>
      <c r="I320" s="52"/>
      <c r="J320" s="52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45"/>
      <c r="AJ320" s="53"/>
      <c r="AK320" s="53"/>
      <c r="AL320" s="53"/>
    </row>
    <row r="321" spans="6:38" x14ac:dyDescent="0.25">
      <c r="F321" s="52"/>
      <c r="G321" s="52"/>
      <c r="H321" s="52"/>
      <c r="I321" s="52"/>
      <c r="J321" s="52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45"/>
      <c r="AJ321" s="53"/>
      <c r="AK321" s="53"/>
      <c r="AL321" s="53"/>
    </row>
    <row r="322" spans="6:38" x14ac:dyDescent="0.25">
      <c r="F322" s="52"/>
      <c r="G322" s="52"/>
      <c r="H322" s="52"/>
      <c r="I322" s="52"/>
      <c r="J322" s="52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45"/>
      <c r="AJ322" s="53"/>
      <c r="AK322" s="53"/>
      <c r="AL322" s="53"/>
    </row>
    <row r="323" spans="6:38" x14ac:dyDescent="0.25">
      <c r="F323" s="52"/>
      <c r="G323" s="52"/>
      <c r="H323" s="52"/>
      <c r="I323" s="52"/>
      <c r="J323" s="52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45"/>
      <c r="AJ323" s="53"/>
      <c r="AK323" s="53"/>
      <c r="AL323" s="53"/>
    </row>
    <row r="324" spans="6:38" x14ac:dyDescent="0.25">
      <c r="F324" s="52"/>
      <c r="G324" s="52"/>
      <c r="H324" s="52"/>
      <c r="I324" s="52"/>
      <c r="J324" s="52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45"/>
      <c r="AJ324" s="53"/>
      <c r="AK324" s="53"/>
      <c r="AL324" s="53"/>
    </row>
    <row r="325" spans="6:38" x14ac:dyDescent="0.25">
      <c r="F325" s="52"/>
      <c r="G325" s="52"/>
      <c r="H325" s="52"/>
      <c r="I325" s="52"/>
      <c r="J325" s="52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45"/>
      <c r="AJ325" s="53"/>
      <c r="AK325" s="53"/>
      <c r="AL325" s="53"/>
    </row>
    <row r="326" spans="6:38" x14ac:dyDescent="0.25">
      <c r="F326" s="52"/>
      <c r="G326" s="52"/>
      <c r="H326" s="52"/>
      <c r="I326" s="52"/>
      <c r="J326" s="52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45"/>
      <c r="AJ326" s="53"/>
      <c r="AK326" s="53"/>
      <c r="AL326" s="53"/>
    </row>
    <row r="327" spans="6:38" x14ac:dyDescent="0.25">
      <c r="F327" s="52"/>
      <c r="G327" s="52"/>
      <c r="H327" s="52"/>
      <c r="I327" s="52"/>
      <c r="J327" s="52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45"/>
      <c r="AJ327" s="53"/>
      <c r="AK327" s="53"/>
      <c r="AL327" s="53"/>
    </row>
    <row r="328" spans="6:38" x14ac:dyDescent="0.25">
      <c r="F328" s="52"/>
      <c r="G328" s="52"/>
      <c r="H328" s="52"/>
      <c r="I328" s="52"/>
      <c r="J328" s="52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45"/>
      <c r="AJ328" s="53"/>
      <c r="AK328" s="53"/>
      <c r="AL328" s="53"/>
    </row>
    <row r="329" spans="6:38" x14ac:dyDescent="0.25">
      <c r="F329" s="52"/>
      <c r="G329" s="52"/>
      <c r="H329" s="52"/>
      <c r="I329" s="52"/>
      <c r="J329" s="52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45"/>
      <c r="AJ329" s="53"/>
      <c r="AK329" s="53"/>
      <c r="AL329" s="53"/>
    </row>
    <row r="330" spans="6:38" x14ac:dyDescent="0.25">
      <c r="F330" s="52"/>
      <c r="G330" s="52"/>
      <c r="H330" s="52"/>
      <c r="I330" s="52"/>
      <c r="J330" s="52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45"/>
      <c r="AJ330" s="53"/>
      <c r="AK330" s="53"/>
      <c r="AL330" s="53"/>
    </row>
    <row r="331" spans="6:38" x14ac:dyDescent="0.25">
      <c r="F331" s="52"/>
      <c r="G331" s="52"/>
      <c r="H331" s="52"/>
      <c r="I331" s="52"/>
      <c r="J331" s="52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45"/>
      <c r="AJ331" s="53"/>
      <c r="AK331" s="53"/>
      <c r="AL331" s="53"/>
    </row>
    <row r="332" spans="6:38" x14ac:dyDescent="0.25">
      <c r="F332" s="52"/>
      <c r="G332" s="52"/>
      <c r="H332" s="52"/>
      <c r="I332" s="52"/>
      <c r="J332" s="52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45"/>
      <c r="AJ332" s="53"/>
      <c r="AK332" s="53"/>
      <c r="AL332" s="53"/>
    </row>
    <row r="333" spans="6:38" x14ac:dyDescent="0.25">
      <c r="F333" s="52"/>
      <c r="G333" s="52"/>
      <c r="H333" s="52"/>
      <c r="I333" s="52"/>
      <c r="J333" s="52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45"/>
      <c r="AJ333" s="53"/>
      <c r="AK333" s="53"/>
      <c r="AL333" s="53"/>
    </row>
    <row r="334" spans="6:38" x14ac:dyDescent="0.25">
      <c r="F334" s="52"/>
      <c r="G334" s="52"/>
      <c r="H334" s="52"/>
      <c r="I334" s="52"/>
      <c r="J334" s="52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45"/>
      <c r="AJ334" s="53"/>
      <c r="AK334" s="53"/>
      <c r="AL334" s="53"/>
    </row>
    <row r="335" spans="6:38" x14ac:dyDescent="0.25">
      <c r="F335" s="52"/>
      <c r="G335" s="52"/>
      <c r="H335" s="52"/>
      <c r="I335" s="52"/>
      <c r="J335" s="52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45"/>
      <c r="AJ335" s="53"/>
      <c r="AK335" s="53"/>
      <c r="AL335" s="53"/>
    </row>
    <row r="336" spans="6:38" x14ac:dyDescent="0.25">
      <c r="F336" s="52"/>
      <c r="G336" s="52"/>
      <c r="H336" s="52"/>
      <c r="I336" s="52"/>
      <c r="J336" s="52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45"/>
      <c r="AJ336" s="53"/>
      <c r="AK336" s="53"/>
      <c r="AL336" s="53"/>
    </row>
    <row r="337" spans="6:38" x14ac:dyDescent="0.25">
      <c r="F337" s="52"/>
      <c r="G337" s="52"/>
      <c r="H337" s="52"/>
      <c r="I337" s="52"/>
      <c r="J337" s="52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45"/>
      <c r="AJ337" s="53"/>
      <c r="AK337" s="53"/>
      <c r="AL337" s="53"/>
    </row>
    <row r="338" spans="6:38" x14ac:dyDescent="0.25">
      <c r="F338" s="52"/>
      <c r="G338" s="52"/>
      <c r="H338" s="52"/>
      <c r="I338" s="52"/>
      <c r="J338" s="52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45"/>
      <c r="AJ338" s="53"/>
      <c r="AK338" s="53"/>
      <c r="AL338" s="53"/>
    </row>
    <row r="339" spans="6:38" x14ac:dyDescent="0.25">
      <c r="F339" s="52"/>
      <c r="G339" s="52"/>
      <c r="H339" s="52"/>
      <c r="I339" s="52"/>
      <c r="J339" s="52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45"/>
      <c r="AJ339" s="53"/>
      <c r="AK339" s="53"/>
      <c r="AL339" s="53"/>
    </row>
    <row r="340" spans="6:38" x14ac:dyDescent="0.25">
      <c r="F340" s="52"/>
      <c r="G340" s="52"/>
      <c r="H340" s="52"/>
      <c r="I340" s="52"/>
      <c r="J340" s="52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45"/>
      <c r="AJ340" s="53"/>
      <c r="AK340" s="53"/>
      <c r="AL340" s="53"/>
    </row>
    <row r="341" spans="6:38" x14ac:dyDescent="0.25">
      <c r="F341" s="52"/>
      <c r="G341" s="52"/>
      <c r="H341" s="52"/>
      <c r="I341" s="52"/>
      <c r="J341" s="52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45"/>
      <c r="AJ341" s="53"/>
      <c r="AK341" s="53"/>
      <c r="AL341" s="53"/>
    </row>
    <row r="342" spans="6:38" x14ac:dyDescent="0.25">
      <c r="F342" s="52"/>
      <c r="G342" s="52"/>
      <c r="H342" s="52"/>
      <c r="I342" s="52"/>
      <c r="J342" s="52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45"/>
      <c r="AJ342" s="53"/>
      <c r="AK342" s="53"/>
      <c r="AL342" s="53"/>
    </row>
    <row r="343" spans="6:38" x14ac:dyDescent="0.25">
      <c r="F343" s="52"/>
      <c r="G343" s="52"/>
      <c r="H343" s="52"/>
      <c r="I343" s="52"/>
      <c r="J343" s="52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45"/>
      <c r="AJ343" s="53"/>
      <c r="AK343" s="53"/>
      <c r="AL343" s="53"/>
    </row>
    <row r="344" spans="6:38" x14ac:dyDescent="0.25">
      <c r="F344" s="52"/>
      <c r="G344" s="52"/>
      <c r="H344" s="52"/>
      <c r="I344" s="52"/>
      <c r="J344" s="52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45"/>
      <c r="AJ344" s="53"/>
      <c r="AK344" s="53"/>
      <c r="AL344" s="53"/>
    </row>
    <row r="345" spans="6:38" x14ac:dyDescent="0.25">
      <c r="F345" s="52"/>
      <c r="G345" s="52"/>
      <c r="H345" s="52"/>
      <c r="I345" s="52"/>
      <c r="J345" s="52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45"/>
      <c r="AJ345" s="53"/>
      <c r="AK345" s="53"/>
      <c r="AL345" s="53"/>
    </row>
    <row r="346" spans="6:38" x14ac:dyDescent="0.25">
      <c r="F346" s="52"/>
      <c r="G346" s="52"/>
      <c r="H346" s="52"/>
      <c r="I346" s="52"/>
      <c r="J346" s="52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45"/>
      <c r="AJ346" s="53"/>
      <c r="AK346" s="53"/>
      <c r="AL346" s="53"/>
    </row>
    <row r="347" spans="6:38" x14ac:dyDescent="0.25">
      <c r="F347" s="52"/>
      <c r="G347" s="52"/>
      <c r="H347" s="52"/>
      <c r="I347" s="52"/>
      <c r="J347" s="52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45"/>
      <c r="AJ347" s="53"/>
      <c r="AK347" s="53"/>
      <c r="AL347" s="53"/>
    </row>
    <row r="348" spans="6:38" x14ac:dyDescent="0.25">
      <c r="F348" s="52"/>
      <c r="G348" s="52"/>
      <c r="H348" s="52"/>
      <c r="I348" s="52"/>
      <c r="J348" s="52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45"/>
      <c r="AJ348" s="53"/>
      <c r="AK348" s="53"/>
      <c r="AL348" s="53"/>
    </row>
    <row r="349" spans="6:38" x14ac:dyDescent="0.25">
      <c r="F349" s="52"/>
      <c r="G349" s="52"/>
      <c r="H349" s="52"/>
      <c r="I349" s="52"/>
      <c r="J349" s="52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45"/>
      <c r="AJ349" s="53"/>
      <c r="AK349" s="53"/>
      <c r="AL349" s="53"/>
    </row>
    <row r="350" spans="6:38" x14ac:dyDescent="0.25">
      <c r="F350" s="52"/>
      <c r="G350" s="52"/>
      <c r="H350" s="52"/>
      <c r="I350" s="52"/>
      <c r="J350" s="52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45"/>
      <c r="AJ350" s="53"/>
      <c r="AK350" s="53"/>
      <c r="AL350" s="53"/>
    </row>
    <row r="351" spans="6:38" x14ac:dyDescent="0.25">
      <c r="F351" s="52"/>
      <c r="G351" s="52"/>
      <c r="H351" s="52"/>
      <c r="I351" s="52"/>
      <c r="J351" s="52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45"/>
      <c r="AJ351" s="53"/>
      <c r="AK351" s="53"/>
      <c r="AL351" s="53"/>
    </row>
    <row r="352" spans="6:38" x14ac:dyDescent="0.25">
      <c r="F352" s="52"/>
      <c r="G352" s="52"/>
      <c r="H352" s="52"/>
      <c r="I352" s="52"/>
      <c r="J352" s="52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45"/>
      <c r="AJ352" s="53"/>
      <c r="AK352" s="53"/>
      <c r="AL352" s="53"/>
    </row>
    <row r="353" spans="6:38" x14ac:dyDescent="0.25">
      <c r="F353" s="52"/>
      <c r="G353" s="52"/>
      <c r="H353" s="52"/>
      <c r="I353" s="52"/>
      <c r="J353" s="52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45"/>
      <c r="AJ353" s="53"/>
      <c r="AK353" s="53"/>
      <c r="AL353" s="53"/>
    </row>
    <row r="354" spans="6:38" x14ac:dyDescent="0.25">
      <c r="F354" s="52"/>
      <c r="G354" s="52"/>
      <c r="H354" s="52"/>
      <c r="I354" s="52"/>
      <c r="J354" s="52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45"/>
      <c r="AJ354" s="53"/>
      <c r="AK354" s="53"/>
      <c r="AL354" s="53"/>
    </row>
    <row r="355" spans="6:38" x14ac:dyDescent="0.25">
      <c r="F355" s="52"/>
      <c r="G355" s="52"/>
      <c r="H355" s="52"/>
      <c r="I355" s="52"/>
      <c r="J355" s="52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45"/>
      <c r="AJ355" s="53"/>
      <c r="AK355" s="53"/>
      <c r="AL355" s="53"/>
    </row>
    <row r="356" spans="6:38" x14ac:dyDescent="0.25">
      <c r="F356" s="52"/>
      <c r="G356" s="52"/>
      <c r="H356" s="52"/>
      <c r="I356" s="52"/>
      <c r="J356" s="52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45"/>
      <c r="AJ356" s="53"/>
      <c r="AK356" s="53"/>
      <c r="AL356" s="53"/>
    </row>
    <row r="357" spans="6:38" x14ac:dyDescent="0.25">
      <c r="F357" s="52"/>
      <c r="G357" s="52"/>
      <c r="H357" s="52"/>
      <c r="I357" s="52"/>
      <c r="J357" s="52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45"/>
      <c r="AJ357" s="53"/>
      <c r="AK357" s="53"/>
      <c r="AL357" s="53"/>
    </row>
    <row r="358" spans="6:38" x14ac:dyDescent="0.25">
      <c r="F358" s="52"/>
      <c r="G358" s="52"/>
      <c r="H358" s="52"/>
      <c r="I358" s="52"/>
      <c r="J358" s="52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45"/>
      <c r="AJ358" s="53"/>
      <c r="AK358" s="53"/>
      <c r="AL358" s="53"/>
    </row>
    <row r="359" spans="6:38" x14ac:dyDescent="0.25">
      <c r="F359" s="52"/>
      <c r="G359" s="52"/>
      <c r="H359" s="52"/>
      <c r="I359" s="52"/>
      <c r="J359" s="52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45"/>
      <c r="AJ359" s="53"/>
      <c r="AK359" s="53"/>
      <c r="AL359" s="53"/>
    </row>
    <row r="360" spans="6:38" x14ac:dyDescent="0.25">
      <c r="F360" s="52"/>
      <c r="G360" s="52"/>
      <c r="H360" s="52"/>
      <c r="I360" s="52"/>
      <c r="J360" s="52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45"/>
      <c r="AJ360" s="53"/>
      <c r="AK360" s="53"/>
      <c r="AL360" s="53"/>
    </row>
    <row r="361" spans="6:38" x14ac:dyDescent="0.25">
      <c r="F361" s="52"/>
      <c r="G361" s="52"/>
      <c r="H361" s="52"/>
      <c r="I361" s="52"/>
      <c r="J361" s="52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45"/>
      <c r="AJ361" s="53"/>
      <c r="AK361" s="53"/>
      <c r="AL361" s="53"/>
    </row>
    <row r="362" spans="6:38" x14ac:dyDescent="0.25">
      <c r="F362" s="52"/>
      <c r="G362" s="52"/>
      <c r="H362" s="52"/>
      <c r="I362" s="52"/>
      <c r="J362" s="52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45"/>
      <c r="AJ362" s="53"/>
      <c r="AK362" s="53"/>
      <c r="AL362" s="53"/>
    </row>
    <row r="363" spans="6:38" x14ac:dyDescent="0.25">
      <c r="F363" s="52"/>
      <c r="G363" s="52"/>
      <c r="H363" s="52"/>
      <c r="I363" s="52"/>
      <c r="J363" s="52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45"/>
      <c r="AJ363" s="53"/>
      <c r="AK363" s="53"/>
      <c r="AL363" s="53"/>
    </row>
    <row r="364" spans="6:38" x14ac:dyDescent="0.25">
      <c r="F364" s="52"/>
      <c r="G364" s="52"/>
      <c r="H364" s="52"/>
      <c r="I364" s="52"/>
      <c r="J364" s="52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45"/>
      <c r="AJ364" s="53"/>
      <c r="AK364" s="53"/>
      <c r="AL364" s="53"/>
    </row>
    <row r="365" spans="6:38" x14ac:dyDescent="0.25">
      <c r="F365" s="52"/>
      <c r="G365" s="52"/>
      <c r="H365" s="52"/>
      <c r="I365" s="52"/>
      <c r="J365" s="52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45"/>
      <c r="AJ365" s="53"/>
      <c r="AK365" s="53"/>
      <c r="AL365" s="53"/>
    </row>
    <row r="366" spans="6:38" x14ac:dyDescent="0.25">
      <c r="F366" s="52"/>
      <c r="G366" s="52"/>
      <c r="H366" s="52"/>
      <c r="I366" s="52"/>
      <c r="J366" s="52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45"/>
      <c r="AJ366" s="53"/>
      <c r="AK366" s="53"/>
      <c r="AL366" s="53"/>
    </row>
    <row r="367" spans="6:38" x14ac:dyDescent="0.25">
      <c r="F367" s="52"/>
      <c r="G367" s="52"/>
      <c r="H367" s="52"/>
      <c r="I367" s="52"/>
      <c r="J367" s="52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45"/>
      <c r="AJ367" s="53"/>
      <c r="AK367" s="53"/>
      <c r="AL367" s="53"/>
    </row>
    <row r="368" spans="6:38" x14ac:dyDescent="0.25">
      <c r="F368" s="52"/>
      <c r="G368" s="52"/>
      <c r="H368" s="52"/>
      <c r="I368" s="52"/>
      <c r="J368" s="52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45"/>
      <c r="AJ368" s="53"/>
      <c r="AK368" s="53"/>
      <c r="AL368" s="53"/>
    </row>
    <row r="369" spans="6:38" x14ac:dyDescent="0.25">
      <c r="F369" s="52"/>
      <c r="G369" s="52"/>
      <c r="H369" s="52"/>
      <c r="I369" s="52"/>
      <c r="J369" s="52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45"/>
      <c r="AJ369" s="53"/>
      <c r="AK369" s="53"/>
      <c r="AL369" s="53"/>
    </row>
    <row r="370" spans="6:38" x14ac:dyDescent="0.25">
      <c r="F370" s="52"/>
      <c r="G370" s="52"/>
      <c r="H370" s="52"/>
      <c r="I370" s="52"/>
      <c r="J370" s="52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45"/>
      <c r="AJ370" s="53"/>
      <c r="AK370" s="53"/>
      <c r="AL370" s="53"/>
    </row>
    <row r="371" spans="6:38" x14ac:dyDescent="0.25">
      <c r="F371" s="52"/>
      <c r="G371" s="52"/>
      <c r="H371" s="52"/>
      <c r="I371" s="52"/>
      <c r="J371" s="52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45"/>
      <c r="AJ371" s="53"/>
      <c r="AK371" s="53"/>
      <c r="AL371" s="53"/>
    </row>
    <row r="372" spans="6:38" x14ac:dyDescent="0.25">
      <c r="F372" s="52"/>
      <c r="G372" s="52"/>
      <c r="H372" s="52"/>
      <c r="I372" s="52"/>
      <c r="J372" s="52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45"/>
      <c r="AJ372" s="53"/>
      <c r="AK372" s="53"/>
      <c r="AL372" s="53"/>
    </row>
    <row r="373" spans="6:38" x14ac:dyDescent="0.25">
      <c r="F373" s="52"/>
      <c r="G373" s="52"/>
      <c r="H373" s="52"/>
      <c r="I373" s="52"/>
      <c r="J373" s="52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45"/>
      <c r="AJ373" s="53"/>
      <c r="AK373" s="53"/>
      <c r="AL373" s="53"/>
    </row>
    <row r="374" spans="6:38" x14ac:dyDescent="0.25">
      <c r="F374" s="52"/>
      <c r="G374" s="52"/>
      <c r="H374" s="52"/>
      <c r="I374" s="52"/>
      <c r="J374" s="52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45"/>
      <c r="AJ374" s="53"/>
      <c r="AK374" s="53"/>
      <c r="AL374" s="53"/>
    </row>
    <row r="375" spans="6:38" x14ac:dyDescent="0.25">
      <c r="F375" s="52"/>
      <c r="G375" s="52"/>
      <c r="H375" s="52"/>
      <c r="I375" s="52"/>
      <c r="J375" s="52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45"/>
      <c r="AJ375" s="53"/>
      <c r="AK375" s="53"/>
      <c r="AL375" s="53"/>
    </row>
    <row r="376" spans="6:38" x14ac:dyDescent="0.25">
      <c r="F376" s="52"/>
      <c r="G376" s="52"/>
      <c r="H376" s="52"/>
      <c r="I376" s="52"/>
      <c r="J376" s="52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45"/>
      <c r="AJ376" s="53"/>
      <c r="AK376" s="53"/>
      <c r="AL376" s="53"/>
    </row>
    <row r="377" spans="6:38" x14ac:dyDescent="0.25">
      <c r="F377" s="52"/>
      <c r="G377" s="52"/>
      <c r="H377" s="52"/>
      <c r="I377" s="52"/>
      <c r="J377" s="52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45"/>
      <c r="AJ377" s="53"/>
      <c r="AK377" s="53"/>
      <c r="AL377" s="53"/>
    </row>
    <row r="378" spans="6:38" x14ac:dyDescent="0.25">
      <c r="F378" s="52"/>
      <c r="G378" s="52"/>
      <c r="H378" s="52"/>
      <c r="I378" s="52"/>
      <c r="J378" s="52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45"/>
      <c r="AJ378" s="53"/>
      <c r="AK378" s="53"/>
      <c r="AL378" s="53"/>
    </row>
    <row r="379" spans="6:38" x14ac:dyDescent="0.25">
      <c r="F379" s="52"/>
      <c r="G379" s="52"/>
      <c r="H379" s="52"/>
      <c r="I379" s="52"/>
      <c r="J379" s="52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45"/>
      <c r="AJ379" s="53"/>
      <c r="AK379" s="53"/>
      <c r="AL379" s="53"/>
    </row>
    <row r="380" spans="6:38" x14ac:dyDescent="0.25">
      <c r="F380" s="52"/>
      <c r="G380" s="52"/>
      <c r="H380" s="52"/>
      <c r="I380" s="52"/>
      <c r="J380" s="52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45"/>
      <c r="AJ380" s="53"/>
      <c r="AK380" s="53"/>
      <c r="AL380" s="53"/>
    </row>
    <row r="381" spans="6:38" x14ac:dyDescent="0.25">
      <c r="F381" s="52"/>
      <c r="G381" s="52"/>
      <c r="H381" s="52"/>
      <c r="I381" s="52"/>
      <c r="J381" s="52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45"/>
      <c r="AJ381" s="53"/>
      <c r="AK381" s="53"/>
      <c r="AL381" s="53"/>
    </row>
    <row r="382" spans="6:38" x14ac:dyDescent="0.25">
      <c r="F382" s="52"/>
      <c r="G382" s="52"/>
      <c r="H382" s="52"/>
      <c r="I382" s="52"/>
      <c r="J382" s="52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45"/>
      <c r="AJ382" s="53"/>
      <c r="AK382" s="53"/>
      <c r="AL382" s="53"/>
    </row>
    <row r="383" spans="6:38" x14ac:dyDescent="0.25">
      <c r="F383" s="52"/>
      <c r="G383" s="52"/>
      <c r="H383" s="52"/>
      <c r="I383" s="52"/>
      <c r="J383" s="52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45"/>
      <c r="AJ383" s="53"/>
      <c r="AK383" s="53"/>
      <c r="AL383" s="53"/>
    </row>
    <row r="384" spans="6:38" x14ac:dyDescent="0.25">
      <c r="F384" s="52"/>
      <c r="G384" s="52"/>
      <c r="H384" s="52"/>
      <c r="I384" s="52"/>
      <c r="J384" s="52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45"/>
      <c r="AJ384" s="53"/>
      <c r="AK384" s="53"/>
      <c r="AL384" s="53"/>
    </row>
    <row r="385" spans="6:38" x14ac:dyDescent="0.25">
      <c r="F385" s="52"/>
      <c r="G385" s="52"/>
      <c r="H385" s="52"/>
      <c r="I385" s="52"/>
      <c r="J385" s="52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45"/>
      <c r="AJ385" s="53"/>
      <c r="AK385" s="53"/>
      <c r="AL385" s="53"/>
    </row>
    <row r="386" spans="6:38" x14ac:dyDescent="0.25">
      <c r="F386" s="52"/>
      <c r="G386" s="52"/>
      <c r="H386" s="52"/>
      <c r="I386" s="52"/>
      <c r="J386" s="52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45"/>
      <c r="AJ386" s="53"/>
      <c r="AK386" s="53"/>
      <c r="AL386" s="53"/>
    </row>
    <row r="387" spans="6:38" x14ac:dyDescent="0.25">
      <c r="F387" s="52"/>
      <c r="G387" s="52"/>
      <c r="H387" s="52"/>
      <c r="I387" s="52"/>
      <c r="J387" s="52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45"/>
      <c r="AJ387" s="53"/>
      <c r="AK387" s="53"/>
      <c r="AL387" s="53"/>
    </row>
    <row r="388" spans="6:38" x14ac:dyDescent="0.25">
      <c r="F388" s="52"/>
      <c r="G388" s="52"/>
      <c r="H388" s="52"/>
      <c r="I388" s="52"/>
      <c r="J388" s="52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45"/>
      <c r="AJ388" s="53"/>
      <c r="AK388" s="53"/>
      <c r="AL388" s="53"/>
    </row>
    <row r="389" spans="6:38" x14ac:dyDescent="0.25">
      <c r="F389" s="52"/>
      <c r="G389" s="52"/>
      <c r="H389" s="52"/>
      <c r="I389" s="52"/>
      <c r="J389" s="52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45"/>
      <c r="AJ389" s="53"/>
      <c r="AK389" s="53"/>
      <c r="AL389" s="53"/>
    </row>
    <row r="390" spans="6:38" x14ac:dyDescent="0.25">
      <c r="F390" s="52"/>
      <c r="G390" s="52"/>
      <c r="H390" s="52"/>
      <c r="I390" s="52"/>
      <c r="J390" s="52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45"/>
      <c r="AJ390" s="53"/>
      <c r="AK390" s="53"/>
      <c r="AL390" s="53"/>
    </row>
    <row r="391" spans="6:38" x14ac:dyDescent="0.25">
      <c r="F391" s="52"/>
      <c r="G391" s="52"/>
      <c r="H391" s="52"/>
      <c r="I391" s="52"/>
      <c r="J391" s="52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45"/>
      <c r="AJ391" s="53"/>
      <c r="AK391" s="53"/>
      <c r="AL391" s="53"/>
    </row>
    <row r="392" spans="6:38" x14ac:dyDescent="0.25">
      <c r="F392" s="52"/>
      <c r="G392" s="52"/>
      <c r="H392" s="52"/>
      <c r="I392" s="52"/>
      <c r="J392" s="52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45"/>
      <c r="AJ392" s="53"/>
      <c r="AK392" s="53"/>
      <c r="AL392" s="53"/>
    </row>
    <row r="393" spans="6:38" x14ac:dyDescent="0.25">
      <c r="F393" s="52"/>
      <c r="G393" s="52"/>
      <c r="H393" s="52"/>
      <c r="I393" s="52"/>
      <c r="J393" s="52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45"/>
      <c r="AJ393" s="53"/>
      <c r="AK393" s="53"/>
      <c r="AL393" s="53"/>
    </row>
    <row r="394" spans="6:38" x14ac:dyDescent="0.25">
      <c r="F394" s="52"/>
      <c r="G394" s="52"/>
      <c r="H394" s="52"/>
      <c r="I394" s="52"/>
      <c r="J394" s="52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45"/>
      <c r="AJ394" s="53"/>
      <c r="AK394" s="53"/>
      <c r="AL394" s="53"/>
    </row>
    <row r="395" spans="6:38" x14ac:dyDescent="0.25">
      <c r="F395" s="52"/>
      <c r="G395" s="52"/>
      <c r="H395" s="52"/>
      <c r="I395" s="52"/>
      <c r="J395" s="52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45"/>
      <c r="AJ395" s="53"/>
      <c r="AK395" s="53"/>
      <c r="AL395" s="53"/>
    </row>
    <row r="396" spans="6:38" x14ac:dyDescent="0.25">
      <c r="F396" s="52"/>
      <c r="G396" s="52"/>
      <c r="H396" s="52"/>
      <c r="I396" s="52"/>
      <c r="J396" s="52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45"/>
      <c r="AJ396" s="53"/>
      <c r="AK396" s="53"/>
      <c r="AL396" s="53"/>
    </row>
    <row r="397" spans="6:38" x14ac:dyDescent="0.25">
      <c r="F397" s="52"/>
      <c r="G397" s="52"/>
      <c r="H397" s="52"/>
      <c r="I397" s="52"/>
      <c r="J397" s="52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45"/>
      <c r="AJ397" s="53"/>
      <c r="AK397" s="53"/>
      <c r="AL397" s="53"/>
    </row>
    <row r="398" spans="6:38" x14ac:dyDescent="0.25">
      <c r="F398" s="52"/>
      <c r="G398" s="52"/>
      <c r="H398" s="52"/>
      <c r="I398" s="52"/>
      <c r="J398" s="52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45"/>
      <c r="AJ398" s="53"/>
      <c r="AK398" s="53"/>
      <c r="AL398" s="53"/>
    </row>
    <row r="399" spans="6:38" x14ac:dyDescent="0.25">
      <c r="F399" s="52"/>
      <c r="G399" s="52"/>
      <c r="H399" s="52"/>
      <c r="I399" s="52"/>
      <c r="J399" s="52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45"/>
      <c r="AJ399" s="53"/>
      <c r="AK399" s="53"/>
      <c r="AL399" s="53"/>
    </row>
    <row r="400" spans="6:38" x14ac:dyDescent="0.25">
      <c r="F400" s="52"/>
      <c r="G400" s="52"/>
      <c r="H400" s="52"/>
      <c r="I400" s="52"/>
      <c r="J400" s="52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45"/>
      <c r="AJ400" s="53"/>
      <c r="AK400" s="53"/>
      <c r="AL400" s="53"/>
    </row>
    <row r="401" spans="6:38" x14ac:dyDescent="0.25">
      <c r="F401" s="52"/>
      <c r="G401" s="52"/>
      <c r="H401" s="52"/>
      <c r="I401" s="52"/>
      <c r="J401" s="52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45"/>
      <c r="AJ401" s="53"/>
      <c r="AK401" s="53"/>
      <c r="AL401" s="53"/>
    </row>
    <row r="402" spans="6:38" x14ac:dyDescent="0.25">
      <c r="F402" s="52"/>
      <c r="G402" s="52"/>
      <c r="H402" s="52"/>
      <c r="I402" s="52"/>
      <c r="J402" s="52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45"/>
      <c r="AJ402" s="53"/>
      <c r="AK402" s="53"/>
      <c r="AL402" s="53"/>
    </row>
    <row r="403" spans="6:38" x14ac:dyDescent="0.25">
      <c r="F403" s="52"/>
      <c r="G403" s="52"/>
      <c r="H403" s="52"/>
      <c r="I403" s="52"/>
      <c r="J403" s="52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45"/>
      <c r="AJ403" s="53"/>
      <c r="AK403" s="53"/>
      <c r="AL403" s="53"/>
    </row>
    <row r="404" spans="6:38" x14ac:dyDescent="0.25">
      <c r="F404" s="52"/>
      <c r="G404" s="52"/>
      <c r="H404" s="52"/>
      <c r="I404" s="52"/>
      <c r="J404" s="52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45"/>
      <c r="AJ404" s="53"/>
      <c r="AK404" s="53"/>
      <c r="AL404" s="53"/>
    </row>
    <row r="405" spans="6:38" x14ac:dyDescent="0.25">
      <c r="F405" s="52"/>
      <c r="G405" s="52"/>
      <c r="H405" s="52"/>
      <c r="I405" s="52"/>
      <c r="J405" s="52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45"/>
      <c r="AJ405" s="53"/>
      <c r="AK405" s="53"/>
      <c r="AL405" s="53"/>
    </row>
    <row r="406" spans="6:38" x14ac:dyDescent="0.25">
      <c r="F406" s="52"/>
      <c r="G406" s="52"/>
      <c r="H406" s="52"/>
      <c r="I406" s="52"/>
      <c r="J406" s="52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45"/>
      <c r="AJ406" s="53"/>
      <c r="AK406" s="53"/>
      <c r="AL406" s="53"/>
    </row>
    <row r="407" spans="6:38" x14ac:dyDescent="0.25">
      <c r="F407" s="52"/>
      <c r="G407" s="52"/>
      <c r="H407" s="52"/>
      <c r="I407" s="52"/>
      <c r="J407" s="52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45"/>
      <c r="AJ407" s="53"/>
      <c r="AK407" s="53"/>
      <c r="AL407" s="53"/>
    </row>
    <row r="408" spans="6:38" x14ac:dyDescent="0.25">
      <c r="F408" s="52"/>
      <c r="G408" s="52"/>
      <c r="H408" s="52"/>
      <c r="I408" s="52"/>
      <c r="J408" s="52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45"/>
      <c r="AJ408" s="53"/>
      <c r="AK408" s="53"/>
      <c r="AL408" s="53"/>
    </row>
    <row r="409" spans="6:38" x14ac:dyDescent="0.25">
      <c r="F409" s="52"/>
      <c r="G409" s="52"/>
      <c r="H409" s="52"/>
      <c r="I409" s="52"/>
      <c r="J409" s="52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45"/>
      <c r="AJ409" s="53"/>
      <c r="AK409" s="53"/>
      <c r="AL409" s="53"/>
    </row>
    <row r="410" spans="6:38" x14ac:dyDescent="0.25">
      <c r="F410" s="52"/>
      <c r="G410" s="52"/>
      <c r="H410" s="52"/>
      <c r="I410" s="52"/>
      <c r="J410" s="52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45"/>
      <c r="AJ410" s="53"/>
      <c r="AK410" s="53"/>
      <c r="AL410" s="53"/>
    </row>
    <row r="411" spans="6:38" x14ac:dyDescent="0.25">
      <c r="F411" s="52"/>
      <c r="G411" s="52"/>
      <c r="H411" s="52"/>
      <c r="I411" s="52"/>
      <c r="J411" s="52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45"/>
      <c r="AJ411" s="53"/>
      <c r="AK411" s="53"/>
      <c r="AL411" s="53"/>
    </row>
    <row r="412" spans="6:38" x14ac:dyDescent="0.25">
      <c r="F412" s="52"/>
      <c r="G412" s="52"/>
      <c r="H412" s="52"/>
      <c r="I412" s="52"/>
      <c r="J412" s="52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45"/>
      <c r="AJ412" s="53"/>
      <c r="AK412" s="53"/>
      <c r="AL412" s="53"/>
    </row>
    <row r="413" spans="6:38" x14ac:dyDescent="0.25">
      <c r="F413" s="52"/>
      <c r="G413" s="52"/>
      <c r="H413" s="52"/>
      <c r="I413" s="52"/>
      <c r="J413" s="52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45"/>
      <c r="AJ413" s="53"/>
      <c r="AK413" s="53"/>
      <c r="AL413" s="53"/>
    </row>
    <row r="414" spans="6:38" x14ac:dyDescent="0.25">
      <c r="F414" s="52"/>
      <c r="G414" s="52"/>
      <c r="H414" s="52"/>
      <c r="I414" s="52"/>
      <c r="J414" s="52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45"/>
      <c r="AJ414" s="53"/>
      <c r="AK414" s="53"/>
      <c r="AL414" s="53"/>
    </row>
    <row r="415" spans="6:38" x14ac:dyDescent="0.25">
      <c r="F415" s="52"/>
      <c r="G415" s="52"/>
      <c r="H415" s="52"/>
      <c r="I415" s="52"/>
      <c r="J415" s="52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45"/>
      <c r="AJ415" s="53"/>
      <c r="AK415" s="53"/>
      <c r="AL415" s="53"/>
    </row>
    <row r="416" spans="6:38" x14ac:dyDescent="0.25">
      <c r="F416" s="52"/>
      <c r="G416" s="52"/>
      <c r="H416" s="52"/>
      <c r="I416" s="52"/>
      <c r="J416" s="52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45"/>
      <c r="AJ416" s="53"/>
      <c r="AK416" s="53"/>
      <c r="AL416" s="53"/>
    </row>
    <row r="417" spans="6:38" x14ac:dyDescent="0.25">
      <c r="F417" s="52"/>
      <c r="G417" s="52"/>
      <c r="H417" s="52"/>
      <c r="I417" s="52"/>
      <c r="J417" s="52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45"/>
      <c r="AJ417" s="53"/>
      <c r="AK417" s="53"/>
      <c r="AL417" s="53"/>
    </row>
    <row r="418" spans="6:38" x14ac:dyDescent="0.25">
      <c r="F418" s="52"/>
      <c r="G418" s="52"/>
      <c r="H418" s="52"/>
      <c r="I418" s="52"/>
      <c r="J418" s="52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45"/>
      <c r="AJ418" s="53"/>
      <c r="AK418" s="53"/>
      <c r="AL418" s="53"/>
    </row>
    <row r="419" spans="6:38" x14ac:dyDescent="0.25">
      <c r="F419" s="52"/>
      <c r="G419" s="52"/>
      <c r="H419" s="52"/>
      <c r="I419" s="52"/>
      <c r="J419" s="52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45"/>
      <c r="AJ419" s="53"/>
      <c r="AK419" s="53"/>
      <c r="AL419" s="53"/>
    </row>
    <row r="420" spans="6:38" x14ac:dyDescent="0.25">
      <c r="F420" s="52"/>
      <c r="G420" s="52"/>
      <c r="H420" s="52"/>
      <c r="I420" s="52"/>
      <c r="J420" s="52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45"/>
      <c r="AJ420" s="53"/>
      <c r="AK420" s="53"/>
      <c r="AL420" s="53"/>
    </row>
    <row r="421" spans="6:38" x14ac:dyDescent="0.25">
      <c r="F421" s="52"/>
      <c r="G421" s="52"/>
      <c r="H421" s="52"/>
      <c r="I421" s="52"/>
      <c r="J421" s="52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45"/>
      <c r="AJ421" s="53"/>
      <c r="AK421" s="53"/>
      <c r="AL421" s="53"/>
    </row>
    <row r="422" spans="6:38" x14ac:dyDescent="0.25">
      <c r="F422" s="52"/>
      <c r="G422" s="52"/>
      <c r="H422" s="52"/>
      <c r="I422" s="52"/>
      <c r="J422" s="52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45"/>
      <c r="AJ422" s="53"/>
      <c r="AK422" s="53"/>
      <c r="AL422" s="53"/>
    </row>
    <row r="423" spans="6:38" x14ac:dyDescent="0.25">
      <c r="F423" s="52"/>
      <c r="G423" s="52"/>
      <c r="H423" s="52"/>
      <c r="I423" s="52"/>
      <c r="J423" s="52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45"/>
      <c r="AJ423" s="53"/>
      <c r="AK423" s="53"/>
      <c r="AL423" s="53"/>
    </row>
    <row r="424" spans="6:38" x14ac:dyDescent="0.25">
      <c r="F424" s="52"/>
      <c r="G424" s="52"/>
      <c r="H424" s="52"/>
      <c r="I424" s="52"/>
      <c r="J424" s="52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45"/>
      <c r="AJ424" s="53"/>
      <c r="AK424" s="53"/>
      <c r="AL424" s="53"/>
    </row>
    <row r="425" spans="6:38" x14ac:dyDescent="0.25">
      <c r="F425" s="52"/>
      <c r="G425" s="52"/>
      <c r="H425" s="52"/>
      <c r="I425" s="52"/>
      <c r="J425" s="52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45"/>
      <c r="AJ425" s="53"/>
      <c r="AK425" s="53"/>
      <c r="AL425" s="53"/>
    </row>
    <row r="426" spans="6:38" x14ac:dyDescent="0.25">
      <c r="F426" s="52"/>
      <c r="G426" s="52"/>
      <c r="H426" s="52"/>
      <c r="I426" s="52"/>
      <c r="J426" s="52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45"/>
      <c r="AJ426" s="53"/>
      <c r="AK426" s="53"/>
      <c r="AL426" s="53"/>
    </row>
    <row r="427" spans="6:38" x14ac:dyDescent="0.25">
      <c r="F427" s="52"/>
      <c r="G427" s="52"/>
      <c r="H427" s="52"/>
      <c r="I427" s="52"/>
      <c r="J427" s="52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45"/>
      <c r="AJ427" s="53"/>
      <c r="AK427" s="53"/>
      <c r="AL427" s="53"/>
    </row>
    <row r="428" spans="6:38" x14ac:dyDescent="0.25">
      <c r="F428" s="52"/>
      <c r="G428" s="52"/>
      <c r="H428" s="52"/>
      <c r="I428" s="52"/>
      <c r="J428" s="52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45"/>
      <c r="AJ428" s="53"/>
      <c r="AK428" s="53"/>
      <c r="AL428" s="53"/>
    </row>
    <row r="429" spans="6:38" x14ac:dyDescent="0.25">
      <c r="F429" s="52"/>
      <c r="G429" s="52"/>
      <c r="H429" s="52"/>
      <c r="I429" s="52"/>
      <c r="J429" s="52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45"/>
      <c r="AJ429" s="53"/>
      <c r="AK429" s="53"/>
      <c r="AL429" s="53"/>
    </row>
    <row r="430" spans="6:38" x14ac:dyDescent="0.25">
      <c r="F430" s="52"/>
      <c r="G430" s="52"/>
      <c r="H430" s="52"/>
      <c r="I430" s="52"/>
      <c r="J430" s="52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45"/>
      <c r="AJ430" s="53"/>
      <c r="AK430" s="53"/>
      <c r="AL430" s="53"/>
    </row>
    <row r="431" spans="6:38" x14ac:dyDescent="0.25">
      <c r="F431" s="52"/>
      <c r="G431" s="52"/>
      <c r="H431" s="52"/>
      <c r="I431" s="52"/>
      <c r="J431" s="52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45"/>
      <c r="AJ431" s="53"/>
      <c r="AK431" s="53"/>
      <c r="AL431" s="53"/>
    </row>
    <row r="432" spans="6:38" x14ac:dyDescent="0.25">
      <c r="F432" s="52"/>
      <c r="G432" s="52"/>
      <c r="H432" s="52"/>
      <c r="I432" s="52"/>
      <c r="J432" s="52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45"/>
      <c r="AJ432" s="53"/>
      <c r="AK432" s="53"/>
      <c r="AL432" s="53"/>
    </row>
    <row r="433" spans="6:38" x14ac:dyDescent="0.25">
      <c r="F433" s="52"/>
      <c r="G433" s="52"/>
      <c r="H433" s="52"/>
      <c r="I433" s="52"/>
      <c r="J433" s="52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45"/>
      <c r="AJ433" s="53"/>
      <c r="AK433" s="53"/>
      <c r="AL433" s="53"/>
    </row>
    <row r="434" spans="6:38" x14ac:dyDescent="0.25">
      <c r="F434" s="52"/>
      <c r="G434" s="52"/>
      <c r="H434" s="52"/>
      <c r="I434" s="52"/>
      <c r="J434" s="52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45"/>
      <c r="AJ434" s="53"/>
      <c r="AK434" s="53"/>
      <c r="AL434" s="53"/>
    </row>
    <row r="435" spans="6:38" x14ac:dyDescent="0.25">
      <c r="F435" s="52"/>
      <c r="G435" s="52"/>
      <c r="H435" s="52"/>
      <c r="I435" s="52"/>
      <c r="J435" s="52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45"/>
      <c r="AJ435" s="53"/>
      <c r="AK435" s="53"/>
      <c r="AL435" s="53"/>
    </row>
    <row r="436" spans="6:38" x14ac:dyDescent="0.25">
      <c r="F436" s="52"/>
      <c r="G436" s="52"/>
      <c r="H436" s="52"/>
      <c r="I436" s="52"/>
      <c r="J436" s="52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45"/>
      <c r="AJ436" s="53"/>
      <c r="AK436" s="53"/>
      <c r="AL436" s="53"/>
    </row>
    <row r="437" spans="6:38" x14ac:dyDescent="0.25">
      <c r="F437" s="52"/>
      <c r="G437" s="52"/>
      <c r="H437" s="52"/>
      <c r="I437" s="52"/>
      <c r="J437" s="52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45"/>
      <c r="AJ437" s="53"/>
      <c r="AK437" s="53"/>
      <c r="AL437" s="53"/>
    </row>
    <row r="438" spans="6:38" x14ac:dyDescent="0.25">
      <c r="F438" s="52"/>
      <c r="G438" s="52"/>
      <c r="H438" s="52"/>
      <c r="I438" s="52"/>
      <c r="J438" s="52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45"/>
      <c r="AJ438" s="53"/>
      <c r="AK438" s="53"/>
      <c r="AL438" s="53"/>
    </row>
    <row r="439" spans="6:38" x14ac:dyDescent="0.25">
      <c r="F439" s="52"/>
      <c r="G439" s="52"/>
      <c r="H439" s="52"/>
      <c r="I439" s="52"/>
      <c r="J439" s="52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45"/>
      <c r="AJ439" s="53"/>
      <c r="AK439" s="53"/>
      <c r="AL439" s="53"/>
    </row>
    <row r="440" spans="6:38" x14ac:dyDescent="0.25">
      <c r="F440" s="52"/>
      <c r="G440" s="52"/>
      <c r="H440" s="52"/>
      <c r="I440" s="52"/>
      <c r="J440" s="52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45"/>
      <c r="AJ440" s="53"/>
      <c r="AK440" s="53"/>
      <c r="AL440" s="53"/>
    </row>
    <row r="441" spans="6:38" x14ac:dyDescent="0.25">
      <c r="F441" s="52"/>
      <c r="G441" s="52"/>
      <c r="H441" s="52"/>
      <c r="I441" s="52"/>
      <c r="J441" s="52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45"/>
      <c r="AJ441" s="53"/>
      <c r="AK441" s="53"/>
      <c r="AL441" s="53"/>
    </row>
    <row r="442" spans="6:38" x14ac:dyDescent="0.25">
      <c r="F442" s="52"/>
      <c r="G442" s="52"/>
      <c r="H442" s="52"/>
      <c r="I442" s="52"/>
      <c r="J442" s="52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45"/>
      <c r="AJ442" s="53"/>
      <c r="AK442" s="53"/>
      <c r="AL442" s="53"/>
    </row>
    <row r="443" spans="6:38" x14ac:dyDescent="0.25">
      <c r="F443" s="52"/>
      <c r="G443" s="52"/>
      <c r="H443" s="52"/>
      <c r="I443" s="52"/>
      <c r="J443" s="52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45"/>
      <c r="AJ443" s="53"/>
      <c r="AK443" s="53"/>
      <c r="AL443" s="53"/>
    </row>
    <row r="444" spans="6:38" x14ac:dyDescent="0.25">
      <c r="F444" s="52"/>
      <c r="G444" s="52"/>
      <c r="H444" s="52"/>
      <c r="I444" s="52"/>
      <c r="J444" s="52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45"/>
      <c r="AJ444" s="53"/>
      <c r="AK444" s="53"/>
      <c r="AL444" s="53"/>
    </row>
    <row r="445" spans="6:38" x14ac:dyDescent="0.25">
      <c r="F445" s="52"/>
      <c r="G445" s="52"/>
      <c r="H445" s="52"/>
      <c r="I445" s="52"/>
      <c r="J445" s="52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45"/>
      <c r="AJ445" s="53"/>
      <c r="AK445" s="53"/>
      <c r="AL445" s="53"/>
    </row>
    <row r="446" spans="6:38" x14ac:dyDescent="0.25">
      <c r="F446" s="52"/>
      <c r="G446" s="52"/>
      <c r="H446" s="52"/>
      <c r="I446" s="52"/>
      <c r="J446" s="52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45"/>
      <c r="AJ446" s="53"/>
      <c r="AK446" s="53"/>
      <c r="AL446" s="53"/>
    </row>
    <row r="447" spans="6:38" x14ac:dyDescent="0.25">
      <c r="F447" s="52"/>
      <c r="G447" s="52"/>
      <c r="H447" s="52"/>
      <c r="I447" s="52"/>
      <c r="J447" s="52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45"/>
      <c r="AJ447" s="53"/>
      <c r="AK447" s="53"/>
      <c r="AL447" s="53"/>
    </row>
    <row r="448" spans="6:38" x14ac:dyDescent="0.25">
      <c r="F448" s="52"/>
      <c r="G448" s="52"/>
      <c r="H448" s="52"/>
      <c r="I448" s="52"/>
      <c r="J448" s="52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45"/>
      <c r="AJ448" s="53"/>
      <c r="AK448" s="53"/>
      <c r="AL448" s="53"/>
    </row>
    <row r="449" spans="6:38" x14ac:dyDescent="0.25">
      <c r="F449" s="52"/>
      <c r="G449" s="52"/>
      <c r="H449" s="52"/>
      <c r="I449" s="52"/>
      <c r="J449" s="52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45"/>
      <c r="AJ449" s="53"/>
      <c r="AK449" s="53"/>
      <c r="AL449" s="53"/>
    </row>
    <row r="450" spans="6:38" x14ac:dyDescent="0.25">
      <c r="F450" s="52"/>
      <c r="G450" s="52"/>
      <c r="H450" s="52"/>
      <c r="I450" s="52"/>
      <c r="J450" s="52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45"/>
      <c r="AJ450" s="53"/>
      <c r="AK450" s="53"/>
      <c r="AL450" s="53"/>
    </row>
    <row r="451" spans="6:38" x14ac:dyDescent="0.25">
      <c r="F451" s="52"/>
      <c r="G451" s="52"/>
      <c r="H451" s="52"/>
      <c r="I451" s="52"/>
      <c r="J451" s="52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45"/>
      <c r="AJ451" s="53"/>
      <c r="AK451" s="53"/>
      <c r="AL451" s="53"/>
    </row>
    <row r="452" spans="6:38" x14ac:dyDescent="0.25">
      <c r="F452" s="52"/>
      <c r="G452" s="52"/>
      <c r="H452" s="52"/>
      <c r="I452" s="52"/>
      <c r="J452" s="52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45"/>
      <c r="AJ452" s="53"/>
      <c r="AK452" s="53"/>
      <c r="AL452" s="53"/>
    </row>
    <row r="453" spans="6:38" x14ac:dyDescent="0.25">
      <c r="F453" s="52"/>
      <c r="G453" s="52"/>
      <c r="H453" s="52"/>
      <c r="I453" s="52"/>
      <c r="J453" s="52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45"/>
      <c r="AJ453" s="53"/>
      <c r="AK453" s="53"/>
      <c r="AL453" s="53"/>
    </row>
    <row r="454" spans="6:38" x14ac:dyDescent="0.25">
      <c r="F454" s="52"/>
      <c r="G454" s="52"/>
      <c r="H454" s="52"/>
      <c r="I454" s="52"/>
      <c r="J454" s="52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45"/>
      <c r="AJ454" s="53"/>
      <c r="AK454" s="53"/>
      <c r="AL454" s="53"/>
    </row>
    <row r="455" spans="6:38" x14ac:dyDescent="0.25">
      <c r="F455" s="52"/>
      <c r="G455" s="52"/>
      <c r="H455" s="52"/>
      <c r="I455" s="52"/>
      <c r="J455" s="52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45"/>
      <c r="AJ455" s="53"/>
      <c r="AK455" s="53"/>
      <c r="AL455" s="53"/>
    </row>
    <row r="456" spans="6:38" x14ac:dyDescent="0.25">
      <c r="F456" s="52"/>
      <c r="G456" s="52"/>
      <c r="H456" s="52"/>
      <c r="I456" s="52"/>
      <c r="J456" s="52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45"/>
      <c r="AJ456" s="53"/>
      <c r="AK456" s="53"/>
      <c r="AL456" s="53"/>
    </row>
    <row r="457" spans="6:38" x14ac:dyDescent="0.25">
      <c r="F457" s="52"/>
      <c r="G457" s="52"/>
      <c r="H457" s="52"/>
      <c r="I457" s="52"/>
      <c r="J457" s="52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45"/>
      <c r="AJ457" s="53"/>
      <c r="AK457" s="53"/>
      <c r="AL457" s="53"/>
    </row>
    <row r="458" spans="6:38" x14ac:dyDescent="0.25">
      <c r="F458" s="52"/>
      <c r="G458" s="52"/>
      <c r="H458" s="52"/>
      <c r="I458" s="52"/>
      <c r="J458" s="52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45"/>
      <c r="AJ458" s="53"/>
      <c r="AK458" s="53"/>
      <c r="AL458" s="53"/>
    </row>
    <row r="459" spans="6:38" x14ac:dyDescent="0.25">
      <c r="F459" s="52"/>
      <c r="G459" s="52"/>
      <c r="H459" s="52"/>
      <c r="I459" s="52"/>
      <c r="J459" s="52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45"/>
      <c r="AJ459" s="53"/>
      <c r="AK459" s="53"/>
      <c r="AL459" s="53"/>
    </row>
    <row r="460" spans="6:38" x14ac:dyDescent="0.25">
      <c r="F460" s="52"/>
      <c r="G460" s="52"/>
      <c r="H460" s="52"/>
      <c r="I460" s="52"/>
      <c r="J460" s="52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45"/>
      <c r="AJ460" s="53"/>
      <c r="AK460" s="53"/>
      <c r="AL460" s="53"/>
    </row>
    <row r="461" spans="6:38" x14ac:dyDescent="0.25">
      <c r="F461" s="52"/>
      <c r="G461" s="52"/>
      <c r="H461" s="52"/>
      <c r="I461" s="52"/>
      <c r="J461" s="52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45"/>
      <c r="AJ461" s="53"/>
      <c r="AK461" s="53"/>
      <c r="AL461" s="53"/>
    </row>
    <row r="462" spans="6:38" x14ac:dyDescent="0.25">
      <c r="F462" s="52"/>
      <c r="G462" s="52"/>
      <c r="H462" s="52"/>
      <c r="I462" s="52"/>
      <c r="J462" s="52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45"/>
      <c r="AJ462" s="53"/>
      <c r="AK462" s="53"/>
      <c r="AL462" s="53"/>
    </row>
    <row r="463" spans="6:38" x14ac:dyDescent="0.25">
      <c r="F463" s="52"/>
      <c r="G463" s="52"/>
      <c r="H463" s="52"/>
      <c r="I463" s="52"/>
      <c r="J463" s="52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45"/>
      <c r="AJ463" s="53"/>
      <c r="AK463" s="53"/>
      <c r="AL463" s="53"/>
    </row>
    <row r="464" spans="6:38" x14ac:dyDescent="0.25">
      <c r="F464" s="52"/>
      <c r="G464" s="52"/>
      <c r="H464" s="52"/>
      <c r="I464" s="52"/>
      <c r="J464" s="52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45"/>
      <c r="AJ464" s="53"/>
      <c r="AK464" s="53"/>
      <c r="AL464" s="53"/>
    </row>
    <row r="465" spans="6:38" x14ac:dyDescent="0.25">
      <c r="F465" s="52"/>
      <c r="G465" s="52"/>
      <c r="H465" s="52"/>
      <c r="I465" s="52"/>
      <c r="J465" s="52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45"/>
      <c r="AJ465" s="53"/>
      <c r="AK465" s="53"/>
      <c r="AL465" s="53"/>
    </row>
    <row r="466" spans="6:38" x14ac:dyDescent="0.25">
      <c r="F466" s="52"/>
      <c r="G466" s="52"/>
      <c r="H466" s="52"/>
      <c r="I466" s="52"/>
      <c r="J466" s="52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45"/>
      <c r="AJ466" s="53"/>
      <c r="AK466" s="53"/>
      <c r="AL466" s="53"/>
    </row>
    <row r="467" spans="6:38" x14ac:dyDescent="0.25">
      <c r="F467" s="52"/>
      <c r="G467" s="52"/>
      <c r="H467" s="52"/>
      <c r="I467" s="52"/>
      <c r="J467" s="52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45"/>
      <c r="AJ467" s="53"/>
      <c r="AK467" s="53"/>
      <c r="AL467" s="53"/>
    </row>
    <row r="468" spans="6:38" x14ac:dyDescent="0.25">
      <c r="F468" s="52"/>
      <c r="G468" s="52"/>
      <c r="H468" s="52"/>
      <c r="I468" s="52"/>
      <c r="J468" s="52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45"/>
      <c r="AJ468" s="53"/>
      <c r="AK468" s="53"/>
      <c r="AL468" s="53"/>
    </row>
    <row r="469" spans="6:38" x14ac:dyDescent="0.25">
      <c r="F469" s="52"/>
      <c r="G469" s="52"/>
      <c r="H469" s="52"/>
      <c r="I469" s="52"/>
      <c r="J469" s="52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45"/>
      <c r="AJ469" s="53"/>
      <c r="AK469" s="53"/>
      <c r="AL469" s="53"/>
    </row>
    <row r="470" spans="6:38" x14ac:dyDescent="0.25">
      <c r="F470" s="52"/>
      <c r="G470" s="52"/>
      <c r="H470" s="52"/>
      <c r="I470" s="52"/>
      <c r="J470" s="52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45"/>
      <c r="AJ470" s="53"/>
      <c r="AK470" s="53"/>
      <c r="AL470" s="53"/>
    </row>
    <row r="471" spans="6:38" x14ac:dyDescent="0.25">
      <c r="F471" s="52"/>
      <c r="G471" s="52"/>
      <c r="H471" s="52"/>
      <c r="I471" s="52"/>
      <c r="J471" s="52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45"/>
      <c r="AJ471" s="53"/>
      <c r="AK471" s="53"/>
      <c r="AL471" s="53"/>
    </row>
    <row r="472" spans="6:38" x14ac:dyDescent="0.25">
      <c r="F472" s="52"/>
      <c r="G472" s="52"/>
      <c r="H472" s="52"/>
      <c r="I472" s="52"/>
      <c r="J472" s="52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45"/>
      <c r="AJ472" s="53"/>
      <c r="AK472" s="53"/>
      <c r="AL472" s="53"/>
    </row>
    <row r="473" spans="6:38" x14ac:dyDescent="0.25">
      <c r="F473" s="52"/>
      <c r="G473" s="52"/>
      <c r="H473" s="52"/>
      <c r="I473" s="52"/>
      <c r="J473" s="52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45"/>
      <c r="AJ473" s="53"/>
      <c r="AK473" s="53"/>
      <c r="AL473" s="53"/>
    </row>
    <row r="474" spans="6:38" x14ac:dyDescent="0.25">
      <c r="F474" s="52"/>
      <c r="G474" s="52"/>
      <c r="H474" s="52"/>
      <c r="I474" s="52"/>
      <c r="J474" s="52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45"/>
      <c r="AJ474" s="53"/>
      <c r="AK474" s="53"/>
      <c r="AL474" s="53"/>
    </row>
    <row r="475" spans="6:38" x14ac:dyDescent="0.25">
      <c r="F475" s="52"/>
      <c r="G475" s="52"/>
      <c r="H475" s="52"/>
      <c r="I475" s="52"/>
      <c r="J475" s="52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45"/>
      <c r="AJ475" s="53"/>
      <c r="AK475" s="53"/>
      <c r="AL475" s="53"/>
    </row>
    <row r="476" spans="6:38" x14ac:dyDescent="0.25">
      <c r="F476" s="52"/>
      <c r="G476" s="52"/>
      <c r="H476" s="52"/>
      <c r="I476" s="52"/>
      <c r="J476" s="52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45"/>
      <c r="AJ476" s="53"/>
      <c r="AK476" s="53"/>
      <c r="AL476" s="53"/>
    </row>
    <row r="477" spans="6:38" x14ac:dyDescent="0.25">
      <c r="F477" s="52"/>
      <c r="G477" s="52"/>
      <c r="H477" s="52"/>
      <c r="I477" s="52"/>
      <c r="J477" s="52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45"/>
      <c r="AJ477" s="53"/>
      <c r="AK477" s="53"/>
      <c r="AL477" s="53"/>
    </row>
    <row r="478" spans="6:38" x14ac:dyDescent="0.25">
      <c r="F478" s="52"/>
      <c r="G478" s="52"/>
      <c r="H478" s="52"/>
      <c r="I478" s="52"/>
      <c r="J478" s="52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45"/>
      <c r="AJ478" s="53"/>
      <c r="AK478" s="53"/>
      <c r="AL478" s="53"/>
    </row>
    <row r="479" spans="6:38" x14ac:dyDescent="0.25">
      <c r="F479" s="52"/>
      <c r="G479" s="52"/>
      <c r="H479" s="52"/>
      <c r="I479" s="52"/>
      <c r="J479" s="52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45"/>
      <c r="AJ479" s="53"/>
      <c r="AK479" s="53"/>
      <c r="AL479" s="53"/>
    </row>
    <row r="480" spans="6:38" x14ac:dyDescent="0.25">
      <c r="F480" s="52"/>
      <c r="G480" s="52"/>
      <c r="H480" s="52"/>
      <c r="I480" s="52"/>
      <c r="J480" s="52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45"/>
      <c r="AJ480" s="53"/>
      <c r="AK480" s="53"/>
      <c r="AL480" s="53"/>
    </row>
    <row r="481" spans="6:38" x14ac:dyDescent="0.25">
      <c r="F481" s="52"/>
      <c r="G481" s="52"/>
      <c r="H481" s="52"/>
      <c r="I481" s="52"/>
      <c r="J481" s="52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45"/>
      <c r="AJ481" s="53"/>
      <c r="AK481" s="53"/>
      <c r="AL481" s="53"/>
    </row>
    <row r="482" spans="6:38" x14ac:dyDescent="0.25">
      <c r="F482" s="52"/>
      <c r="G482" s="52"/>
      <c r="H482" s="52"/>
      <c r="I482" s="52"/>
      <c r="J482" s="52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45"/>
      <c r="AJ482" s="53"/>
      <c r="AK482" s="53"/>
      <c r="AL482" s="53"/>
    </row>
    <row r="483" spans="6:38" x14ac:dyDescent="0.25">
      <c r="F483" s="52"/>
      <c r="G483" s="52"/>
      <c r="H483" s="52"/>
      <c r="I483" s="52"/>
      <c r="J483" s="52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45"/>
      <c r="AJ483" s="53"/>
      <c r="AK483" s="53"/>
      <c r="AL483" s="53"/>
    </row>
    <row r="484" spans="6:38" x14ac:dyDescent="0.25">
      <c r="F484" s="52"/>
      <c r="G484" s="52"/>
      <c r="H484" s="52"/>
      <c r="I484" s="52"/>
      <c r="J484" s="52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45"/>
      <c r="AJ484" s="53"/>
      <c r="AK484" s="53"/>
      <c r="AL484" s="53"/>
    </row>
    <row r="485" spans="6:38" x14ac:dyDescent="0.25">
      <c r="F485" s="52"/>
      <c r="G485" s="52"/>
      <c r="H485" s="52"/>
      <c r="I485" s="52"/>
      <c r="J485" s="52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45"/>
      <c r="AJ485" s="53"/>
      <c r="AK485" s="53"/>
      <c r="AL485" s="53"/>
    </row>
    <row r="486" spans="6:38" x14ac:dyDescent="0.25">
      <c r="F486" s="52"/>
      <c r="G486" s="52"/>
      <c r="H486" s="52"/>
      <c r="I486" s="52"/>
      <c r="J486" s="52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45"/>
      <c r="AJ486" s="53"/>
      <c r="AK486" s="53"/>
      <c r="AL486" s="53"/>
    </row>
    <row r="487" spans="6:38" x14ac:dyDescent="0.25">
      <c r="F487" s="52"/>
      <c r="G487" s="52"/>
      <c r="H487" s="52"/>
      <c r="I487" s="52"/>
      <c r="J487" s="52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45"/>
      <c r="AJ487" s="53"/>
      <c r="AK487" s="53"/>
      <c r="AL487" s="53"/>
    </row>
    <row r="488" spans="6:38" x14ac:dyDescent="0.25">
      <c r="F488" s="52"/>
      <c r="G488" s="52"/>
      <c r="H488" s="52"/>
      <c r="I488" s="52"/>
      <c r="J488" s="52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45"/>
      <c r="AJ488" s="53"/>
      <c r="AK488" s="53"/>
      <c r="AL488" s="53"/>
    </row>
    <row r="489" spans="6:38" x14ac:dyDescent="0.25">
      <c r="F489" s="52"/>
      <c r="G489" s="52"/>
      <c r="H489" s="52"/>
      <c r="I489" s="52"/>
      <c r="J489" s="52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45"/>
      <c r="AJ489" s="53"/>
      <c r="AK489" s="53"/>
      <c r="AL489" s="53"/>
    </row>
    <row r="490" spans="6:38" x14ac:dyDescent="0.25">
      <c r="F490" s="52"/>
      <c r="G490" s="52"/>
      <c r="H490" s="52"/>
      <c r="I490" s="52"/>
      <c r="J490" s="52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45"/>
      <c r="AJ490" s="53"/>
      <c r="AK490" s="53"/>
      <c r="AL490" s="53"/>
    </row>
    <row r="491" spans="6:38" x14ac:dyDescent="0.25">
      <c r="F491" s="52"/>
      <c r="G491" s="52"/>
      <c r="H491" s="52"/>
      <c r="I491" s="52"/>
      <c r="J491" s="52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45"/>
      <c r="AJ491" s="53"/>
      <c r="AK491" s="53"/>
      <c r="AL491" s="53"/>
    </row>
    <row r="492" spans="6:38" x14ac:dyDescent="0.25">
      <c r="F492" s="52"/>
      <c r="G492" s="52"/>
      <c r="H492" s="52"/>
      <c r="I492" s="52"/>
      <c r="J492" s="52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45"/>
      <c r="AJ492" s="53"/>
      <c r="AK492" s="53"/>
      <c r="AL492" s="53"/>
    </row>
    <row r="493" spans="6:38" x14ac:dyDescent="0.25">
      <c r="F493" s="52"/>
      <c r="G493" s="52"/>
      <c r="H493" s="52"/>
      <c r="I493" s="52"/>
      <c r="J493" s="52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45"/>
      <c r="AJ493" s="53"/>
      <c r="AK493" s="53"/>
      <c r="AL493" s="53"/>
    </row>
    <row r="494" spans="6:38" x14ac:dyDescent="0.25">
      <c r="F494" s="52"/>
      <c r="G494" s="52"/>
      <c r="H494" s="52"/>
      <c r="I494" s="52"/>
      <c r="J494" s="52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45"/>
      <c r="AJ494" s="53"/>
      <c r="AK494" s="53"/>
      <c r="AL494" s="53"/>
    </row>
    <row r="495" spans="6:38" x14ac:dyDescent="0.25">
      <c r="F495" s="52"/>
      <c r="G495" s="52"/>
      <c r="H495" s="52"/>
      <c r="I495" s="52"/>
      <c r="J495" s="52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45"/>
      <c r="AJ495" s="53"/>
      <c r="AK495" s="53"/>
      <c r="AL495" s="53"/>
    </row>
    <row r="496" spans="6:38" x14ac:dyDescent="0.25">
      <c r="F496" s="52"/>
      <c r="G496" s="52"/>
      <c r="H496" s="52"/>
      <c r="I496" s="52"/>
      <c r="J496" s="52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45"/>
      <c r="AJ496" s="53"/>
      <c r="AK496" s="53"/>
      <c r="AL496" s="53"/>
    </row>
    <row r="497" spans="6:38" x14ac:dyDescent="0.25">
      <c r="F497" s="52"/>
      <c r="G497" s="52"/>
      <c r="H497" s="52"/>
      <c r="I497" s="52"/>
      <c r="J497" s="52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45"/>
      <c r="AJ497" s="53"/>
      <c r="AK497" s="53"/>
      <c r="AL497" s="53"/>
    </row>
    <row r="498" spans="6:38" x14ac:dyDescent="0.25">
      <c r="F498" s="52"/>
      <c r="G498" s="52"/>
      <c r="H498" s="52"/>
      <c r="I498" s="52"/>
      <c r="J498" s="52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45"/>
      <c r="AJ498" s="53"/>
      <c r="AK498" s="53"/>
      <c r="AL498" s="53"/>
    </row>
    <row r="499" spans="6:38" x14ac:dyDescent="0.25">
      <c r="F499" s="52"/>
      <c r="G499" s="52"/>
      <c r="H499" s="52"/>
      <c r="I499" s="52"/>
      <c r="J499" s="52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45"/>
      <c r="AJ499" s="53"/>
      <c r="AK499" s="53"/>
      <c r="AL499" s="53"/>
    </row>
    <row r="500" spans="6:38" x14ac:dyDescent="0.25">
      <c r="F500" s="52"/>
      <c r="G500" s="52"/>
      <c r="H500" s="52"/>
      <c r="I500" s="52"/>
      <c r="J500" s="52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45"/>
      <c r="AJ500" s="53"/>
      <c r="AK500" s="53"/>
      <c r="AL500" s="53"/>
    </row>
    <row r="501" spans="6:38" x14ac:dyDescent="0.25">
      <c r="F501" s="52"/>
      <c r="G501" s="52"/>
      <c r="H501" s="52"/>
      <c r="I501" s="52"/>
      <c r="J501" s="52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45"/>
      <c r="AJ501" s="53"/>
      <c r="AK501" s="53"/>
      <c r="AL501" s="53"/>
    </row>
    <row r="502" spans="6:38" x14ac:dyDescent="0.25">
      <c r="F502" s="52"/>
      <c r="G502" s="52"/>
      <c r="H502" s="52"/>
      <c r="I502" s="52"/>
      <c r="J502" s="52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45"/>
      <c r="AJ502" s="53"/>
      <c r="AK502" s="53"/>
      <c r="AL502" s="53"/>
    </row>
    <row r="503" spans="6:38" x14ac:dyDescent="0.25">
      <c r="F503" s="52"/>
      <c r="G503" s="52"/>
      <c r="H503" s="52"/>
      <c r="I503" s="52"/>
      <c r="J503" s="52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45"/>
      <c r="AJ503" s="53"/>
      <c r="AK503" s="53"/>
      <c r="AL503" s="53"/>
    </row>
    <row r="504" spans="6:38" x14ac:dyDescent="0.25">
      <c r="F504" s="52"/>
      <c r="G504" s="52"/>
      <c r="H504" s="52"/>
      <c r="I504" s="52"/>
      <c r="J504" s="52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45"/>
      <c r="AJ504" s="53"/>
      <c r="AK504" s="53"/>
      <c r="AL504" s="53"/>
    </row>
    <row r="505" spans="6:38" x14ac:dyDescent="0.25">
      <c r="F505" s="52"/>
      <c r="G505" s="52"/>
      <c r="H505" s="52"/>
      <c r="I505" s="52"/>
      <c r="J505" s="52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45"/>
      <c r="AJ505" s="53"/>
      <c r="AK505" s="53"/>
      <c r="AL505" s="53"/>
    </row>
    <row r="506" spans="6:38" x14ac:dyDescent="0.25">
      <c r="F506" s="52"/>
      <c r="G506" s="52"/>
      <c r="H506" s="52"/>
      <c r="I506" s="52"/>
      <c r="J506" s="52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J506" s="53"/>
      <c r="AK506" s="53"/>
      <c r="AL506" s="53"/>
    </row>
    <row r="507" spans="6:38" x14ac:dyDescent="0.25">
      <c r="F507" s="52"/>
      <c r="G507" s="52"/>
      <c r="H507" s="52"/>
      <c r="I507" s="52"/>
      <c r="J507" s="52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J507" s="53"/>
      <c r="AK507" s="53"/>
      <c r="AL507" s="53"/>
    </row>
    <row r="508" spans="6:38" x14ac:dyDescent="0.25">
      <c r="F508" s="52"/>
      <c r="G508" s="52"/>
      <c r="H508" s="52"/>
      <c r="I508" s="52"/>
      <c r="J508" s="52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J508" s="53"/>
      <c r="AK508" s="53"/>
      <c r="AL508" s="53"/>
    </row>
    <row r="509" spans="6:38" x14ac:dyDescent="0.25">
      <c r="F509" s="52"/>
      <c r="G509" s="52"/>
      <c r="H509" s="52"/>
      <c r="I509" s="52"/>
      <c r="J509" s="52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J509" s="53"/>
      <c r="AK509" s="53"/>
      <c r="AL509" s="53"/>
    </row>
  </sheetData>
  <mergeCells count="7">
    <mergeCell ref="AF1:AF2"/>
    <mergeCell ref="N1:N2"/>
    <mergeCell ref="Q1:Q2"/>
    <mergeCell ref="T1:T2"/>
    <mergeCell ref="W1:W2"/>
    <mergeCell ref="Z1:Z2"/>
    <mergeCell ref="AC1:A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50" zoomScaleNormal="50" workbookViewId="0">
      <selection activeCell="F3" sqref="F3"/>
    </sheetView>
  </sheetViews>
  <sheetFormatPr defaultRowHeight="15.75" x14ac:dyDescent="0.25"/>
  <cols>
    <col min="1" max="1" width="5.28515625" style="24" customWidth="1"/>
    <col min="2" max="2" width="33.5703125" style="24" bestFit="1" customWidth="1"/>
    <col min="3" max="3" width="32.28515625" style="24" customWidth="1"/>
    <col min="4" max="4" width="20.42578125" style="24" bestFit="1" customWidth="1"/>
    <col min="5" max="5" width="11.7109375" style="24" customWidth="1"/>
    <col min="6" max="6" width="21.140625" style="24" bestFit="1" customWidth="1"/>
    <col min="7" max="7" width="27.85546875" style="24" bestFit="1" customWidth="1"/>
    <col min="8" max="8" width="24.7109375" style="24" bestFit="1" customWidth="1"/>
    <col min="9" max="9" width="31.42578125" style="24" bestFit="1" customWidth="1"/>
    <col min="10" max="10" width="45.7109375" style="24" bestFit="1" customWidth="1"/>
    <col min="11" max="11" width="48.7109375" style="24" bestFit="1" customWidth="1"/>
    <col min="12" max="12" width="44.5703125" style="24" bestFit="1" customWidth="1"/>
    <col min="13" max="13" width="47.5703125" style="24" bestFit="1" customWidth="1"/>
    <col min="14" max="16384" width="9.140625" style="24"/>
  </cols>
  <sheetData>
    <row r="1" spans="1:13" x14ac:dyDescent="0.25">
      <c r="A1" s="24" t="s">
        <v>43</v>
      </c>
    </row>
    <row r="2" spans="1:13" s="26" customFormat="1" x14ac:dyDescent="0.25">
      <c r="A2" s="25" t="s">
        <v>0</v>
      </c>
      <c r="B2" s="25" t="s">
        <v>47</v>
      </c>
      <c r="C2" s="25" t="s">
        <v>48</v>
      </c>
      <c r="D2" s="25" t="s">
        <v>15</v>
      </c>
      <c r="E2" s="25"/>
      <c r="F2" s="25" t="s">
        <v>13</v>
      </c>
      <c r="G2" s="25" t="s">
        <v>14</v>
      </c>
      <c r="H2" s="25" t="s">
        <v>16</v>
      </c>
      <c r="I2" s="25" t="s">
        <v>17</v>
      </c>
      <c r="J2" s="25" t="s">
        <v>46</v>
      </c>
      <c r="K2" s="25" t="s">
        <v>49</v>
      </c>
      <c r="L2" s="25" t="s">
        <v>50</v>
      </c>
      <c r="M2" s="25" t="s">
        <v>51</v>
      </c>
    </row>
    <row r="3" spans="1:13" s="28" customFormat="1" ht="18" x14ac:dyDescent="0.25">
      <c r="A3" s="27" t="s">
        <v>44</v>
      </c>
      <c r="B3" s="27" t="s">
        <v>52</v>
      </c>
      <c r="C3" s="27" t="s">
        <v>52</v>
      </c>
      <c r="D3" s="27" t="s">
        <v>53</v>
      </c>
      <c r="E3" s="27" t="s">
        <v>54</v>
      </c>
      <c r="F3" s="27" t="s">
        <v>53</v>
      </c>
      <c r="G3" s="27" t="s">
        <v>54</v>
      </c>
      <c r="H3" s="27" t="s">
        <v>53</v>
      </c>
      <c r="I3" s="27" t="s">
        <v>9</v>
      </c>
      <c r="J3" s="27" t="s">
        <v>45</v>
      </c>
      <c r="K3" s="27" t="s">
        <v>45</v>
      </c>
      <c r="L3" s="27" t="s">
        <v>45</v>
      </c>
      <c r="M3" s="27" t="s">
        <v>45</v>
      </c>
    </row>
    <row r="4" spans="1:13" x14ac:dyDescent="0.25">
      <c r="A4" s="29">
        <v>520</v>
      </c>
      <c r="B4" s="30">
        <v>43.415138000000006</v>
      </c>
      <c r="C4" s="30">
        <v>32.296854000000003</v>
      </c>
      <c r="D4" s="30">
        <v>176.67</v>
      </c>
      <c r="E4" s="31">
        <f>1/D4</f>
        <v>5.6602705609328126E-3</v>
      </c>
      <c r="F4" s="30">
        <v>176.667</v>
      </c>
      <c r="G4" s="31">
        <f>1/F4</f>
        <v>5.6603666785534365E-3</v>
      </c>
      <c r="H4" s="30">
        <v>176.667</v>
      </c>
      <c r="I4" s="31">
        <f>1/H4</f>
        <v>5.6603666785534365E-3</v>
      </c>
      <c r="J4" s="30">
        <f t="shared" ref="J4:J35" si="0">(B4/F4)*1000</f>
        <v>245.74560047999913</v>
      </c>
      <c r="K4" s="30">
        <f>(B4/'hypsometric slope tests '!H4)*1000</f>
        <v>245.74560047999913</v>
      </c>
      <c r="L4" s="30">
        <f>(C4/F4)*1000</f>
        <v>182.81203620370528</v>
      </c>
      <c r="M4" s="30">
        <f>(C4/H4)*1000</f>
        <v>182.81203620370528</v>
      </c>
    </row>
    <row r="5" spans="1:13" x14ac:dyDescent="0.25">
      <c r="A5" s="29">
        <v>510</v>
      </c>
      <c r="B5" s="30">
        <v>53.742833999999995</v>
      </c>
      <c r="C5" s="30">
        <v>39.133881999999993</v>
      </c>
      <c r="D5" s="30">
        <v>176.67</v>
      </c>
      <c r="E5" s="31">
        <f t="shared" ref="E5:E56" si="1">1/D5</f>
        <v>5.6602705609328126E-3</v>
      </c>
      <c r="F5" s="30">
        <v>176.667</v>
      </c>
      <c r="G5" s="31">
        <f t="shared" ref="G5:G56" si="2">1/F5</f>
        <v>5.6603666785534365E-3</v>
      </c>
      <c r="H5" s="30">
        <v>176.667</v>
      </c>
      <c r="I5" s="31">
        <f t="shared" ref="I5:I56" si="3">1/H5</f>
        <v>5.6603666785534365E-3</v>
      </c>
      <c r="J5" s="30">
        <f t="shared" si="0"/>
        <v>304.20414678462868</v>
      </c>
      <c r="K5" s="30">
        <f>(B5/'hypsometric slope tests '!H5)*1000</f>
        <v>304.20414678462868</v>
      </c>
      <c r="L5" s="30">
        <f t="shared" ref="L5:L56" si="4">(C5/F5)*1000</f>
        <v>221.5121216752421</v>
      </c>
      <c r="M5" s="30">
        <f t="shared" ref="M5:M56" si="5">(C5/H5)*1000</f>
        <v>221.5121216752421</v>
      </c>
    </row>
    <row r="6" spans="1:13" x14ac:dyDescent="0.25">
      <c r="A6" s="29">
        <v>500</v>
      </c>
      <c r="B6" s="30">
        <v>43.447808000000002</v>
      </c>
      <c r="C6" s="30">
        <v>35.063846000000005</v>
      </c>
      <c r="D6" s="30">
        <v>176.67</v>
      </c>
      <c r="E6" s="31">
        <f>1/D6</f>
        <v>5.6602705609328126E-3</v>
      </c>
      <c r="F6" s="30">
        <v>176.667</v>
      </c>
      <c r="G6" s="31">
        <f t="shared" si="2"/>
        <v>5.6603666785534365E-3</v>
      </c>
      <c r="H6" s="30">
        <v>176.667</v>
      </c>
      <c r="I6" s="31">
        <f t="shared" si="3"/>
        <v>5.6603666785534365E-3</v>
      </c>
      <c r="J6" s="30">
        <f t="shared" si="0"/>
        <v>245.93052465938746</v>
      </c>
      <c r="K6" s="30">
        <f>(B6/'hypsometric slope tests '!H6)*1000</f>
        <v>245.93052465938746</v>
      </c>
      <c r="L6" s="30">
        <f t="shared" si="4"/>
        <v>198.47422552032924</v>
      </c>
      <c r="M6" s="30">
        <f t="shared" si="5"/>
        <v>198.47422552032924</v>
      </c>
    </row>
    <row r="7" spans="1:13" x14ac:dyDescent="0.25">
      <c r="A7" s="29">
        <v>490</v>
      </c>
      <c r="B7" s="30">
        <v>41.495438</v>
      </c>
      <c r="C7" s="30">
        <v>31.420796000000003</v>
      </c>
      <c r="D7" s="30">
        <v>176.67</v>
      </c>
      <c r="E7" s="31">
        <f t="shared" si="1"/>
        <v>5.6602705609328126E-3</v>
      </c>
      <c r="F7" s="30">
        <v>176.667</v>
      </c>
      <c r="G7" s="31">
        <f t="shared" si="2"/>
        <v>5.6603666785534365E-3</v>
      </c>
      <c r="H7" s="30">
        <v>176.667</v>
      </c>
      <c r="I7" s="31">
        <f t="shared" si="3"/>
        <v>5.6603666785534365E-3</v>
      </c>
      <c r="J7" s="30">
        <f t="shared" si="0"/>
        <v>234.87939456718007</v>
      </c>
      <c r="K7" s="30">
        <f>(B7/'hypsometric slope tests '!H7)*1000</f>
        <v>234.87939456718007</v>
      </c>
      <c r="L7" s="30">
        <f t="shared" si="4"/>
        <v>177.85322669202515</v>
      </c>
      <c r="M7" s="30">
        <f t="shared" si="5"/>
        <v>177.85322669202515</v>
      </c>
    </row>
    <row r="8" spans="1:13" x14ac:dyDescent="0.25">
      <c r="A8" s="29">
        <v>480</v>
      </c>
      <c r="B8" s="30">
        <v>42.793133000000005</v>
      </c>
      <c r="C8" s="30">
        <v>32.635557999999996</v>
      </c>
      <c r="D8" s="30">
        <v>176.67</v>
      </c>
      <c r="E8" s="31">
        <f t="shared" si="1"/>
        <v>5.6602705609328126E-3</v>
      </c>
      <c r="F8" s="30">
        <v>176.667</v>
      </c>
      <c r="G8" s="31">
        <f t="shared" si="2"/>
        <v>5.6603666785534365E-3</v>
      </c>
      <c r="H8" s="30">
        <v>176.667</v>
      </c>
      <c r="I8" s="31">
        <f t="shared" si="3"/>
        <v>5.6603666785534365E-3</v>
      </c>
      <c r="J8" s="30">
        <f t="shared" si="0"/>
        <v>242.22482410410547</v>
      </c>
      <c r="K8" s="30">
        <f>(B8/'hypsometric slope tests '!H8)*1000</f>
        <v>242.22482410410547</v>
      </c>
      <c r="L8" s="30">
        <f t="shared" si="4"/>
        <v>184.72922503919801</v>
      </c>
      <c r="M8" s="30">
        <f t="shared" si="5"/>
        <v>184.72922503919801</v>
      </c>
    </row>
    <row r="9" spans="1:13" x14ac:dyDescent="0.25">
      <c r="A9" s="29">
        <v>470</v>
      </c>
      <c r="B9" s="30">
        <v>42.634260000000005</v>
      </c>
      <c r="C9" s="30">
        <v>33.541736000000007</v>
      </c>
      <c r="D9" s="30">
        <v>176.67</v>
      </c>
      <c r="E9" s="31">
        <f t="shared" si="1"/>
        <v>5.6602705609328126E-3</v>
      </c>
      <c r="F9" s="30">
        <v>176.667</v>
      </c>
      <c r="G9" s="31">
        <f t="shared" si="2"/>
        <v>5.6603666785534365E-3</v>
      </c>
      <c r="H9" s="30">
        <v>176.667</v>
      </c>
      <c r="I9" s="31">
        <f t="shared" si="3"/>
        <v>5.6603666785534365E-3</v>
      </c>
      <c r="J9" s="30">
        <f t="shared" si="0"/>
        <v>241.32554466878366</v>
      </c>
      <c r="K9" s="30">
        <f>(B9/'hypsometric slope tests '!H9)*1000</f>
        <v>241.32554466878366</v>
      </c>
      <c r="L9" s="30">
        <f t="shared" si="4"/>
        <v>189.85852479523626</v>
      </c>
      <c r="M9" s="30">
        <f t="shared" si="5"/>
        <v>189.85852479523626</v>
      </c>
    </row>
    <row r="10" spans="1:13" x14ac:dyDescent="0.25">
      <c r="A10" s="29">
        <v>460</v>
      </c>
      <c r="B10" s="30">
        <v>44.059243000000002</v>
      </c>
      <c r="C10" s="30">
        <v>35.303415000000008</v>
      </c>
      <c r="D10" s="30">
        <v>176.67</v>
      </c>
      <c r="E10" s="31">
        <f t="shared" si="1"/>
        <v>5.6602705609328126E-3</v>
      </c>
      <c r="F10" s="30">
        <v>176.667</v>
      </c>
      <c r="G10" s="31">
        <f t="shared" si="2"/>
        <v>5.6603666785534365E-3</v>
      </c>
      <c r="H10" s="30">
        <v>176.667</v>
      </c>
      <c r="I10" s="31">
        <f t="shared" si="3"/>
        <v>5.6603666785534365E-3</v>
      </c>
      <c r="J10" s="30">
        <f t="shared" si="0"/>
        <v>249.39147095948877</v>
      </c>
      <c r="K10" s="30">
        <f>(B10/'hypsometric slope tests '!H10)*1000</f>
        <v>249.39147095948877</v>
      </c>
      <c r="L10" s="30">
        <f t="shared" si="4"/>
        <v>199.83027390514363</v>
      </c>
      <c r="M10" s="30">
        <f t="shared" si="5"/>
        <v>199.83027390514363</v>
      </c>
    </row>
    <row r="11" spans="1:13" x14ac:dyDescent="0.25">
      <c r="A11" s="29">
        <v>450</v>
      </c>
      <c r="B11" s="30">
        <v>32.030313</v>
      </c>
      <c r="C11" s="30">
        <v>23.739438999999997</v>
      </c>
      <c r="D11" s="30">
        <v>176.67</v>
      </c>
      <c r="E11" s="31">
        <f t="shared" si="1"/>
        <v>5.6602705609328126E-3</v>
      </c>
      <c r="F11" s="30">
        <v>176.667</v>
      </c>
      <c r="G11" s="31">
        <f t="shared" si="2"/>
        <v>5.6603666785534365E-3</v>
      </c>
      <c r="H11" s="30">
        <v>176.667</v>
      </c>
      <c r="I11" s="31">
        <f t="shared" si="3"/>
        <v>5.6603666785534365E-3</v>
      </c>
      <c r="J11" s="30">
        <f t="shared" si="0"/>
        <v>181.30331640883696</v>
      </c>
      <c r="K11" s="30">
        <f>(B11/'hypsometric slope tests '!H11)*1000</f>
        <v>181.30331640883696</v>
      </c>
      <c r="L11" s="30">
        <f t="shared" si="4"/>
        <v>134.3739294831519</v>
      </c>
      <c r="M11" s="30">
        <f t="shared" si="5"/>
        <v>134.3739294831519</v>
      </c>
    </row>
    <row r="12" spans="1:13" x14ac:dyDescent="0.25">
      <c r="A12" s="29">
        <v>440</v>
      </c>
      <c r="B12" s="30">
        <v>30.983383999999994</v>
      </c>
      <c r="C12" s="30">
        <v>23.410282999999986</v>
      </c>
      <c r="D12" s="30">
        <v>176.67</v>
      </c>
      <c r="E12" s="31">
        <f t="shared" si="1"/>
        <v>5.6602705609328126E-3</v>
      </c>
      <c r="F12" s="30">
        <v>176.667</v>
      </c>
      <c r="G12" s="31">
        <f t="shared" si="2"/>
        <v>5.6603666785534365E-3</v>
      </c>
      <c r="H12" s="30">
        <v>176.667</v>
      </c>
      <c r="I12" s="31">
        <f t="shared" si="3"/>
        <v>5.6603666785534365E-3</v>
      </c>
      <c r="J12" s="30">
        <f t="shared" si="0"/>
        <v>175.37731438242565</v>
      </c>
      <c r="K12" s="30">
        <f>(B12/'hypsometric slope tests '!H12)*1000</f>
        <v>175.37731438242565</v>
      </c>
      <c r="L12" s="30">
        <f t="shared" si="4"/>
        <v>132.51078582870591</v>
      </c>
      <c r="M12" s="30">
        <f t="shared" si="5"/>
        <v>132.51078582870591</v>
      </c>
    </row>
    <row r="13" spans="1:13" x14ac:dyDescent="0.25">
      <c r="A13" s="29">
        <v>430</v>
      </c>
      <c r="B13" s="30">
        <v>46.253251999999996</v>
      </c>
      <c r="C13" s="30">
        <v>39.352707000000002</v>
      </c>
      <c r="D13" s="30">
        <v>176.67</v>
      </c>
      <c r="E13" s="31">
        <f t="shared" si="1"/>
        <v>5.6602705609328126E-3</v>
      </c>
      <c r="F13" s="30">
        <v>176.667</v>
      </c>
      <c r="G13" s="31">
        <f t="shared" si="2"/>
        <v>5.6603666785534365E-3</v>
      </c>
      <c r="H13" s="30">
        <v>176.667</v>
      </c>
      <c r="I13" s="31">
        <f t="shared" si="3"/>
        <v>5.6603666785534365E-3</v>
      </c>
      <c r="J13" s="30">
        <f t="shared" si="0"/>
        <v>261.81036639553508</v>
      </c>
      <c r="K13" s="30">
        <f>(B13/'hypsometric slope tests '!H13)*1000</f>
        <v>261.81036639553508</v>
      </c>
      <c r="L13" s="30">
        <f t="shared" si="4"/>
        <v>222.7507514136766</v>
      </c>
      <c r="M13" s="30">
        <f t="shared" si="5"/>
        <v>222.7507514136766</v>
      </c>
    </row>
    <row r="14" spans="1:13" x14ac:dyDescent="0.25">
      <c r="A14" s="29">
        <v>420</v>
      </c>
      <c r="B14" s="30">
        <v>45.763659999999994</v>
      </c>
      <c r="C14" s="30">
        <v>37.97793699999999</v>
      </c>
      <c r="D14" s="30">
        <v>176.67</v>
      </c>
      <c r="E14" s="31">
        <f t="shared" si="1"/>
        <v>5.6602705609328126E-3</v>
      </c>
      <c r="F14" s="30">
        <v>176.667</v>
      </c>
      <c r="G14" s="31">
        <f t="shared" si="2"/>
        <v>5.6603666785534365E-3</v>
      </c>
      <c r="H14" s="30">
        <v>176.667</v>
      </c>
      <c r="I14" s="31">
        <f t="shared" si="3"/>
        <v>5.6603666785534365E-3</v>
      </c>
      <c r="J14" s="30">
        <f t="shared" si="0"/>
        <v>259.03909615264877</v>
      </c>
      <c r="K14" s="30">
        <f>(B14/'hypsometric slope tests '!H14)*1000</f>
        <v>259.03909615264877</v>
      </c>
      <c r="L14" s="30">
        <f t="shared" si="4"/>
        <v>214.96904911500161</v>
      </c>
      <c r="M14" s="30">
        <f t="shared" si="5"/>
        <v>214.96904911500161</v>
      </c>
    </row>
    <row r="15" spans="1:13" x14ac:dyDescent="0.25">
      <c r="A15" s="29">
        <v>410</v>
      </c>
      <c r="B15" s="30">
        <v>26.511383000000002</v>
      </c>
      <c r="C15" s="30">
        <v>22.40858699999999</v>
      </c>
      <c r="D15" s="30">
        <v>176.67</v>
      </c>
      <c r="E15" s="31">
        <f t="shared" si="1"/>
        <v>5.6602705609328126E-3</v>
      </c>
      <c r="F15" s="30">
        <v>176.667</v>
      </c>
      <c r="G15" s="31">
        <f t="shared" si="2"/>
        <v>5.6603666785534365E-3</v>
      </c>
      <c r="H15" s="30">
        <v>176.667</v>
      </c>
      <c r="I15" s="31">
        <f t="shared" si="3"/>
        <v>5.6603666785534365E-3</v>
      </c>
      <c r="J15" s="30">
        <f t="shared" si="0"/>
        <v>150.06414893556806</v>
      </c>
      <c r="K15" s="30">
        <f>(B15/'hypsometric slope tests '!H15)*1000</f>
        <v>150.06414893556806</v>
      </c>
      <c r="L15" s="30">
        <f t="shared" si="4"/>
        <v>126.84081916826567</v>
      </c>
      <c r="M15" s="30">
        <f t="shared" si="5"/>
        <v>126.84081916826567</v>
      </c>
    </row>
    <row r="16" spans="1:13" x14ac:dyDescent="0.25">
      <c r="A16" s="29">
        <v>400</v>
      </c>
      <c r="B16" s="30">
        <v>29.930483999999986</v>
      </c>
      <c r="C16" s="30">
        <v>22.803452999999998</v>
      </c>
      <c r="D16" s="30">
        <v>176.67</v>
      </c>
      <c r="E16" s="31">
        <f t="shared" si="1"/>
        <v>5.6602705609328126E-3</v>
      </c>
      <c r="F16" s="30">
        <v>176.667</v>
      </c>
      <c r="G16" s="31">
        <f t="shared" si="2"/>
        <v>5.6603666785534365E-3</v>
      </c>
      <c r="H16" s="30">
        <v>176.667</v>
      </c>
      <c r="I16" s="31">
        <f t="shared" si="3"/>
        <v>5.6603666785534365E-3</v>
      </c>
      <c r="J16" s="30">
        <f t="shared" si="0"/>
        <v>169.41751430657669</v>
      </c>
      <c r="K16" s="30">
        <f>(B16/'hypsometric slope tests '!H16)*1000</f>
        <v>169.41751430657669</v>
      </c>
      <c r="L16" s="30">
        <f t="shared" si="4"/>
        <v>129.07590551715938</v>
      </c>
      <c r="M16" s="30">
        <f t="shared" si="5"/>
        <v>129.07590551715938</v>
      </c>
    </row>
    <row r="17" spans="1:13" x14ac:dyDescent="0.25">
      <c r="A17" s="29">
        <v>390</v>
      </c>
      <c r="B17" s="30">
        <v>45.764411999999986</v>
      </c>
      <c r="C17" s="30">
        <v>36.156737</v>
      </c>
      <c r="D17" s="30">
        <v>176.67</v>
      </c>
      <c r="E17" s="31">
        <f t="shared" si="1"/>
        <v>5.6602705609328126E-3</v>
      </c>
      <c r="F17" s="30">
        <v>176.667</v>
      </c>
      <c r="G17" s="31">
        <f t="shared" si="2"/>
        <v>5.6603666785534365E-3</v>
      </c>
      <c r="H17" s="30">
        <v>176.667</v>
      </c>
      <c r="I17" s="31">
        <f t="shared" si="3"/>
        <v>5.6603666785534365E-3</v>
      </c>
      <c r="J17" s="30">
        <f t="shared" si="0"/>
        <v>259.04335274839099</v>
      </c>
      <c r="K17" s="30">
        <f>(B17/'hypsometric slope tests '!H17)*1000</f>
        <v>259.04335274839099</v>
      </c>
      <c r="L17" s="30">
        <f t="shared" si="4"/>
        <v>204.66038932002016</v>
      </c>
      <c r="M17" s="30">
        <f t="shared" si="5"/>
        <v>204.66038932002016</v>
      </c>
    </row>
    <row r="18" spans="1:13" x14ac:dyDescent="0.25">
      <c r="A18" s="29">
        <v>380</v>
      </c>
      <c r="B18" s="30">
        <v>43.616979999999991</v>
      </c>
      <c r="C18" s="30">
        <v>35.071558999999986</v>
      </c>
      <c r="D18" s="30">
        <v>176.67</v>
      </c>
      <c r="E18" s="31">
        <f t="shared" si="1"/>
        <v>5.6602705609328126E-3</v>
      </c>
      <c r="F18" s="30">
        <v>176.667</v>
      </c>
      <c r="G18" s="31">
        <f t="shared" si="2"/>
        <v>5.6603666785534365E-3</v>
      </c>
      <c r="H18" s="30">
        <v>176.667</v>
      </c>
      <c r="I18" s="31">
        <f t="shared" si="3"/>
        <v>5.6603666785534365E-3</v>
      </c>
      <c r="J18" s="30">
        <f t="shared" si="0"/>
        <v>246.88810021113161</v>
      </c>
      <c r="K18" s="30">
        <f>(B18/'hypsometric slope tests '!H18)*1000</f>
        <v>246.88810021113161</v>
      </c>
      <c r="L18" s="30">
        <f t="shared" si="4"/>
        <v>198.51788392852083</v>
      </c>
      <c r="M18" s="30">
        <f t="shared" si="5"/>
        <v>198.51788392852083</v>
      </c>
    </row>
    <row r="19" spans="1:13" x14ac:dyDescent="0.25">
      <c r="A19" s="29">
        <v>370</v>
      </c>
      <c r="B19" s="30">
        <v>40.982316000000004</v>
      </c>
      <c r="C19" s="30">
        <v>36.248532999999988</v>
      </c>
      <c r="D19" s="30">
        <v>176.67</v>
      </c>
      <c r="E19" s="31">
        <f t="shared" si="1"/>
        <v>5.6602705609328126E-3</v>
      </c>
      <c r="F19" s="30">
        <v>176.667</v>
      </c>
      <c r="G19" s="31">
        <f t="shared" si="2"/>
        <v>5.6603666785534365E-3</v>
      </c>
      <c r="H19" s="30">
        <v>176.667</v>
      </c>
      <c r="I19" s="31">
        <f t="shared" si="3"/>
        <v>5.6603666785534365E-3</v>
      </c>
      <c r="J19" s="30">
        <f t="shared" si="0"/>
        <v>231.97493589634738</v>
      </c>
      <c r="K19" s="30">
        <f>(B19/'hypsometric slope tests '!H19)*1000</f>
        <v>231.97493589634738</v>
      </c>
      <c r="L19" s="30">
        <f t="shared" si="4"/>
        <v>205.17998833964458</v>
      </c>
      <c r="M19" s="30">
        <f t="shared" si="5"/>
        <v>205.17998833964458</v>
      </c>
    </row>
    <row r="20" spans="1:13" x14ac:dyDescent="0.25">
      <c r="A20" s="29">
        <v>360</v>
      </c>
      <c r="B20" s="30">
        <v>18.347208999999999</v>
      </c>
      <c r="C20" s="30">
        <v>10.15884599999999</v>
      </c>
      <c r="D20" s="30">
        <v>176.67</v>
      </c>
      <c r="E20" s="31">
        <f t="shared" si="1"/>
        <v>5.6602705609328126E-3</v>
      </c>
      <c r="F20" s="30">
        <v>176.667</v>
      </c>
      <c r="G20" s="31">
        <f t="shared" si="2"/>
        <v>5.6603666785534365E-3</v>
      </c>
      <c r="H20" s="30">
        <v>176.667</v>
      </c>
      <c r="I20" s="31">
        <f t="shared" si="3"/>
        <v>5.6603666785534365E-3</v>
      </c>
      <c r="J20" s="30">
        <f t="shared" si="0"/>
        <v>103.85193046805571</v>
      </c>
      <c r="K20" s="30">
        <f>(B20/'hypsometric slope tests '!H20)*1000</f>
        <v>103.85193046805571</v>
      </c>
      <c r="L20" s="30">
        <f t="shared" si="4"/>
        <v>57.502793390955809</v>
      </c>
      <c r="M20" s="30">
        <f t="shared" si="5"/>
        <v>57.502793390955809</v>
      </c>
    </row>
    <row r="21" spans="1:13" x14ac:dyDescent="0.25">
      <c r="A21" s="32">
        <v>350</v>
      </c>
      <c r="B21" s="30">
        <v>26.008298000000003</v>
      </c>
      <c r="C21" s="30">
        <v>15.871901000000001</v>
      </c>
      <c r="D21" s="30">
        <v>176.67</v>
      </c>
      <c r="E21" s="31">
        <f t="shared" si="1"/>
        <v>5.6602705609328126E-3</v>
      </c>
      <c r="F21" s="33">
        <f>F20-5</f>
        <v>171.667</v>
      </c>
      <c r="G21" s="34">
        <f>1/F21</f>
        <v>5.8252314073176555E-3</v>
      </c>
      <c r="H21" s="33">
        <f>H20+9.75</f>
        <v>186.417</v>
      </c>
      <c r="I21" s="34">
        <f t="shared" si="3"/>
        <v>5.3643176319756241E-3</v>
      </c>
      <c r="J21" s="33">
        <f t="shared" si="0"/>
        <v>151.50435436047698</v>
      </c>
      <c r="K21" s="33">
        <f>(B21/'hypsometric slope tests '!H21)*1000</f>
        <v>139.51677153907639</v>
      </c>
      <c r="L21" s="33">
        <f t="shared" si="4"/>
        <v>92.457496199036513</v>
      </c>
      <c r="M21" s="33">
        <f t="shared" si="5"/>
        <v>85.141918387271559</v>
      </c>
    </row>
    <row r="22" spans="1:13" x14ac:dyDescent="0.25">
      <c r="A22" s="32">
        <v>340</v>
      </c>
      <c r="B22" s="30">
        <v>21.808895</v>
      </c>
      <c r="C22" s="30">
        <v>7.3104030000000009</v>
      </c>
      <c r="D22" s="30">
        <v>176.67</v>
      </c>
      <c r="E22" s="31">
        <f t="shared" si="1"/>
        <v>5.6602705609328126E-3</v>
      </c>
      <c r="F22" s="33">
        <f>F21-5</f>
        <v>166.667</v>
      </c>
      <c r="G22" s="34">
        <f t="shared" si="2"/>
        <v>5.9999880000240003E-3</v>
      </c>
      <c r="H22" s="33">
        <f>H21+9.75</f>
        <v>196.167</v>
      </c>
      <c r="I22" s="34">
        <f t="shared" si="3"/>
        <v>5.0976973700979271E-3</v>
      </c>
      <c r="J22" s="33">
        <f t="shared" si="0"/>
        <v>130.85310829378341</v>
      </c>
      <c r="K22" s="33">
        <f>(B22/'hypsometric slope tests '!H22)*1000</f>
        <v>111.17514668624182</v>
      </c>
      <c r="L22" s="33">
        <f t="shared" si="4"/>
        <v>43.86233027533946</v>
      </c>
      <c r="M22" s="33">
        <f t="shared" si="5"/>
        <v>37.266222147455998</v>
      </c>
    </row>
    <row r="23" spans="1:13" x14ac:dyDescent="0.25">
      <c r="A23" s="32">
        <v>330</v>
      </c>
      <c r="B23" s="30">
        <v>23.927675000000001</v>
      </c>
      <c r="C23" s="30">
        <v>10.176632000000005</v>
      </c>
      <c r="D23" s="30">
        <v>176.67</v>
      </c>
      <c r="E23" s="31">
        <f t="shared" si="1"/>
        <v>5.6602705609328126E-3</v>
      </c>
      <c r="F23" s="33">
        <f>F22-5</f>
        <v>161.667</v>
      </c>
      <c r="G23" s="34">
        <f t="shared" si="2"/>
        <v>6.1855542565891616E-3</v>
      </c>
      <c r="H23" s="33">
        <f>H22+9.75</f>
        <v>205.917</v>
      </c>
      <c r="I23" s="34">
        <f t="shared" si="3"/>
        <v>4.8563256069192925E-3</v>
      </c>
      <c r="J23" s="33">
        <f t="shared" si="0"/>
        <v>148.00593194653209</v>
      </c>
      <c r="K23" s="33">
        <f>(B23/'hypsometric slope tests '!H23)*1000</f>
        <v>116.2005808165426</v>
      </c>
      <c r="L23" s="33">
        <f t="shared" si="4"/>
        <v>62.94810938534151</v>
      </c>
      <c r="M23" s="33">
        <f t="shared" si="5"/>
        <v>49.42103857379432</v>
      </c>
    </row>
    <row r="24" spans="1:13" x14ac:dyDescent="0.25">
      <c r="A24" s="32">
        <v>320</v>
      </c>
      <c r="B24" s="30">
        <v>14.782070000000013</v>
      </c>
      <c r="C24" s="30">
        <v>3.9841589999999982</v>
      </c>
      <c r="D24" s="30">
        <v>176.67</v>
      </c>
      <c r="E24" s="31">
        <f t="shared" si="1"/>
        <v>5.6602705609328126E-3</v>
      </c>
      <c r="F24" s="33">
        <v>150</v>
      </c>
      <c r="G24" s="34">
        <f t="shared" si="2"/>
        <v>6.6666666666666671E-3</v>
      </c>
      <c r="H24" s="33">
        <v>215</v>
      </c>
      <c r="I24" s="34">
        <f t="shared" si="3"/>
        <v>4.6511627906976744E-3</v>
      </c>
      <c r="J24" s="33">
        <f t="shared" si="0"/>
        <v>98.54713333333342</v>
      </c>
      <c r="K24" s="33">
        <f>(B24/'hypsometric slope tests '!H24)*1000</f>
        <v>68.753813953488432</v>
      </c>
      <c r="L24" s="33">
        <f t="shared" si="4"/>
        <v>26.561059999999987</v>
      </c>
      <c r="M24" s="33">
        <f t="shared" si="5"/>
        <v>18.530972093023248</v>
      </c>
    </row>
    <row r="25" spans="1:13" s="37" customFormat="1" x14ac:dyDescent="0.25">
      <c r="A25" s="32">
        <v>310</v>
      </c>
      <c r="B25" s="35">
        <v>29.295145999999981</v>
      </c>
      <c r="C25" s="35">
        <v>14.443245999999995</v>
      </c>
      <c r="D25" s="35">
        <v>176.67</v>
      </c>
      <c r="E25" s="36">
        <f t="shared" si="1"/>
        <v>5.6602705609328126E-3</v>
      </c>
      <c r="F25" s="33">
        <f>F24-22.6</f>
        <v>127.4</v>
      </c>
      <c r="G25" s="34">
        <f t="shared" si="2"/>
        <v>7.8492935635792772E-3</v>
      </c>
      <c r="H25" s="33">
        <f>H24+23.75</f>
        <v>238.75</v>
      </c>
      <c r="I25" s="34">
        <f t="shared" si="3"/>
        <v>4.1884816753926706E-3</v>
      </c>
      <c r="J25" s="33">
        <f t="shared" si="0"/>
        <v>229.94620094191507</v>
      </c>
      <c r="K25" s="33">
        <f>(B25/'hypsometric slope tests '!H25)*1000</f>
        <v>122.70218219895281</v>
      </c>
      <c r="L25" s="33">
        <f t="shared" si="4"/>
        <v>113.36927786499211</v>
      </c>
      <c r="M25" s="33">
        <f t="shared" si="5"/>
        <v>60.495271204188462</v>
      </c>
    </row>
    <row r="26" spans="1:13" s="37" customFormat="1" x14ac:dyDescent="0.25">
      <c r="A26" s="32">
        <v>300</v>
      </c>
      <c r="B26" s="35">
        <v>27.658580999999991</v>
      </c>
      <c r="C26" s="35">
        <v>9.4669999999999916</v>
      </c>
      <c r="D26" s="35">
        <v>176.67</v>
      </c>
      <c r="E26" s="36">
        <f t="shared" si="1"/>
        <v>5.6602705609328126E-3</v>
      </c>
      <c r="F26" s="33">
        <f t="shared" ref="F26:F27" si="6">F25-22.6</f>
        <v>104.80000000000001</v>
      </c>
      <c r="G26" s="34">
        <f t="shared" si="2"/>
        <v>9.541984732824426E-3</v>
      </c>
      <c r="H26" s="33">
        <f>H25+23.75</f>
        <v>262.5</v>
      </c>
      <c r="I26" s="34">
        <f t="shared" si="3"/>
        <v>3.8095238095238095E-3</v>
      </c>
      <c r="J26" s="33">
        <f t="shared" si="0"/>
        <v>263.91775763358766</v>
      </c>
      <c r="K26" s="33">
        <f>(B26/'hypsometric slope tests '!H26)*1000</f>
        <v>105.36602285714282</v>
      </c>
      <c r="L26" s="33">
        <f t="shared" si="4"/>
        <v>90.333969465648764</v>
      </c>
      <c r="M26" s="33">
        <f t="shared" si="5"/>
        <v>36.064761904761873</v>
      </c>
    </row>
    <row r="27" spans="1:13" s="37" customFormat="1" x14ac:dyDescent="0.25">
      <c r="A27" s="32">
        <v>290</v>
      </c>
      <c r="B27" s="35">
        <v>20.055724999999988</v>
      </c>
      <c r="C27" s="35">
        <v>6.0807419999999937</v>
      </c>
      <c r="D27" s="35">
        <v>176.67</v>
      </c>
      <c r="E27" s="36">
        <f t="shared" si="1"/>
        <v>5.6602705609328126E-3</v>
      </c>
      <c r="F27" s="33">
        <f t="shared" si="6"/>
        <v>82.200000000000017</v>
      </c>
      <c r="G27" s="34">
        <f t="shared" si="2"/>
        <v>1.2165450121654499E-2</v>
      </c>
      <c r="H27" s="33">
        <f>H26+23.75</f>
        <v>286.25</v>
      </c>
      <c r="I27" s="34">
        <f t="shared" si="3"/>
        <v>3.4934497816593887E-3</v>
      </c>
      <c r="J27" s="33">
        <f t="shared" si="0"/>
        <v>243.98692214111904</v>
      </c>
      <c r="K27" s="33">
        <f>(B27/'hypsometric slope tests '!H27)*1000</f>
        <v>70.063668122270698</v>
      </c>
      <c r="L27" s="33">
        <f t="shared" si="4"/>
        <v>73.974963503649548</v>
      </c>
      <c r="M27" s="33">
        <f t="shared" si="5"/>
        <v>21.242766812227053</v>
      </c>
    </row>
    <row r="28" spans="1:13" s="37" customFormat="1" x14ac:dyDescent="0.25">
      <c r="A28" s="32">
        <v>280</v>
      </c>
      <c r="B28" s="35">
        <v>24.667587000000005</v>
      </c>
      <c r="C28" s="35">
        <v>12.395569999999985</v>
      </c>
      <c r="D28" s="35">
        <v>176.67</v>
      </c>
      <c r="E28" s="36">
        <f t="shared" si="1"/>
        <v>5.6602705609328126E-3</v>
      </c>
      <c r="F28" s="33">
        <v>82</v>
      </c>
      <c r="G28" s="34">
        <f t="shared" si="2"/>
        <v>1.2195121951219513E-2</v>
      </c>
      <c r="H28" s="33">
        <v>310</v>
      </c>
      <c r="I28" s="34">
        <f t="shared" si="3"/>
        <v>3.2258064516129032E-3</v>
      </c>
      <c r="J28" s="33">
        <f t="shared" si="0"/>
        <v>300.82423170731715</v>
      </c>
      <c r="K28" s="33">
        <f>(B28/'hypsometric slope tests '!H28)*1000</f>
        <v>79.572861290322592</v>
      </c>
      <c r="L28" s="33">
        <f t="shared" si="4"/>
        <v>151.16548780487787</v>
      </c>
      <c r="M28" s="33">
        <f t="shared" si="5"/>
        <v>39.985709677419308</v>
      </c>
    </row>
    <row r="29" spans="1:13" s="37" customFormat="1" x14ac:dyDescent="0.25">
      <c r="A29" s="32">
        <v>270</v>
      </c>
      <c r="B29" s="35">
        <v>27.338201000000005</v>
      </c>
      <c r="C29" s="35">
        <v>15.867771999999995</v>
      </c>
      <c r="D29" s="35">
        <v>176.67</v>
      </c>
      <c r="E29" s="36">
        <f t="shared" si="1"/>
        <v>5.6602705609328126E-3</v>
      </c>
      <c r="F29" s="33">
        <v>82</v>
      </c>
      <c r="G29" s="34">
        <f t="shared" si="2"/>
        <v>1.2195121951219513E-2</v>
      </c>
      <c r="H29" s="33">
        <v>310</v>
      </c>
      <c r="I29" s="34">
        <f t="shared" si="3"/>
        <v>3.2258064516129032E-3</v>
      </c>
      <c r="J29" s="33">
        <f t="shared" si="0"/>
        <v>333.39269512195131</v>
      </c>
      <c r="K29" s="33">
        <f>(B29/'hypsometric slope tests '!H29)*1000</f>
        <v>88.187745161290337</v>
      </c>
      <c r="L29" s="33">
        <f t="shared" si="4"/>
        <v>193.50941463414628</v>
      </c>
      <c r="M29" s="33">
        <f t="shared" si="5"/>
        <v>51.186361290322566</v>
      </c>
    </row>
    <row r="30" spans="1:13" x14ac:dyDescent="0.25">
      <c r="A30" s="32">
        <v>260</v>
      </c>
      <c r="B30" s="30">
        <v>12.930737000000002</v>
      </c>
      <c r="C30" s="30">
        <v>1.7781679999999866</v>
      </c>
      <c r="D30" s="30">
        <v>176.67</v>
      </c>
      <c r="E30" s="31">
        <f t="shared" si="1"/>
        <v>5.6602705609328126E-3</v>
      </c>
      <c r="F30" s="33">
        <v>82</v>
      </c>
      <c r="G30" s="34">
        <f t="shared" si="2"/>
        <v>1.2195121951219513E-2</v>
      </c>
      <c r="H30" s="33">
        <v>310</v>
      </c>
      <c r="I30" s="34">
        <f t="shared" si="3"/>
        <v>3.2258064516129032E-3</v>
      </c>
      <c r="J30" s="33">
        <f t="shared" si="0"/>
        <v>157.69191463414637</v>
      </c>
      <c r="K30" s="33">
        <f>(B30/'hypsometric slope tests '!H30)*1000</f>
        <v>41.712054838709683</v>
      </c>
      <c r="L30" s="33">
        <f t="shared" si="4"/>
        <v>21.684975609755934</v>
      </c>
      <c r="M30" s="33">
        <f t="shared" si="5"/>
        <v>5.7360258064515701</v>
      </c>
    </row>
    <row r="31" spans="1:13" x14ac:dyDescent="0.25">
      <c r="A31" s="32">
        <v>250</v>
      </c>
      <c r="B31" s="30">
        <v>12.72029</v>
      </c>
      <c r="C31" s="30">
        <v>1.2868159999999946</v>
      </c>
      <c r="D31" s="30">
        <v>176.67</v>
      </c>
      <c r="E31" s="31">
        <f t="shared" si="1"/>
        <v>5.6602705609328126E-3</v>
      </c>
      <c r="F31" s="33">
        <v>82</v>
      </c>
      <c r="G31" s="34">
        <f t="shared" si="2"/>
        <v>1.2195121951219513E-2</v>
      </c>
      <c r="H31" s="33">
        <v>310</v>
      </c>
      <c r="I31" s="34">
        <f t="shared" si="3"/>
        <v>3.2258064516129032E-3</v>
      </c>
      <c r="J31" s="33">
        <f t="shared" si="0"/>
        <v>155.12548780487805</v>
      </c>
      <c r="K31" s="33">
        <f>(B31/'hypsometric slope tests '!H31)*1000</f>
        <v>41.033193548387096</v>
      </c>
      <c r="L31" s="33">
        <f t="shared" si="4"/>
        <v>15.692878048780422</v>
      </c>
      <c r="M31" s="33">
        <f t="shared" si="5"/>
        <v>4.1510193548386916</v>
      </c>
    </row>
    <row r="32" spans="1:13" x14ac:dyDescent="0.25">
      <c r="A32" s="32">
        <v>240</v>
      </c>
      <c r="B32" s="30">
        <v>7.0807259999999932</v>
      </c>
      <c r="C32" s="30">
        <v>-5.2873829999999984</v>
      </c>
      <c r="D32" s="30">
        <v>176.67</v>
      </c>
      <c r="E32" s="31">
        <f t="shared" si="1"/>
        <v>5.6602705609328126E-3</v>
      </c>
      <c r="F32" s="33">
        <v>82</v>
      </c>
      <c r="G32" s="34">
        <f t="shared" si="2"/>
        <v>1.2195121951219513E-2</v>
      </c>
      <c r="H32" s="33">
        <v>310</v>
      </c>
      <c r="I32" s="34">
        <f t="shared" si="3"/>
        <v>3.2258064516129032E-3</v>
      </c>
      <c r="J32" s="33">
        <f t="shared" si="0"/>
        <v>86.350317073170643</v>
      </c>
      <c r="K32" s="33">
        <f>(B32/'hypsometric slope tests '!H32)*1000</f>
        <v>22.841051612903204</v>
      </c>
      <c r="L32" s="33">
        <f t="shared" si="4"/>
        <v>-64.480280487804848</v>
      </c>
      <c r="M32" s="33">
        <f t="shared" si="5"/>
        <v>-17.056074193548383</v>
      </c>
    </row>
    <row r="33" spans="1:13" x14ac:dyDescent="0.25">
      <c r="A33" s="32">
        <v>230</v>
      </c>
      <c r="B33" s="30">
        <v>6.5389740000000192</v>
      </c>
      <c r="C33" s="30">
        <v>-6.5208479999999938</v>
      </c>
      <c r="D33" s="30">
        <v>176.67</v>
      </c>
      <c r="E33" s="31">
        <f t="shared" si="1"/>
        <v>5.6602705609328126E-3</v>
      </c>
      <c r="F33" s="33">
        <v>82</v>
      </c>
      <c r="G33" s="34">
        <f t="shared" si="2"/>
        <v>1.2195121951219513E-2</v>
      </c>
      <c r="H33" s="33">
        <v>310</v>
      </c>
      <c r="I33" s="34">
        <f t="shared" si="3"/>
        <v>3.2258064516129032E-3</v>
      </c>
      <c r="J33" s="33">
        <f t="shared" si="0"/>
        <v>79.743585365853889</v>
      </c>
      <c r="K33" s="33">
        <f>(B33/'hypsometric slope tests '!H33)*1000</f>
        <v>21.093464516129092</v>
      </c>
      <c r="L33" s="33">
        <f t="shared" si="4"/>
        <v>-79.522536585365771</v>
      </c>
      <c r="M33" s="33">
        <f t="shared" si="5"/>
        <v>-21.034993548387078</v>
      </c>
    </row>
    <row r="34" spans="1:13" x14ac:dyDescent="0.25">
      <c r="A34" s="32">
        <v>220</v>
      </c>
      <c r="B34" s="30">
        <v>10.196621000000016</v>
      </c>
      <c r="C34" s="30">
        <v>-2.9983429999999984</v>
      </c>
      <c r="D34" s="30">
        <v>176.67</v>
      </c>
      <c r="E34" s="31">
        <f t="shared" si="1"/>
        <v>5.6602705609328126E-3</v>
      </c>
      <c r="F34" s="33">
        <v>82</v>
      </c>
      <c r="G34" s="34">
        <f t="shared" si="2"/>
        <v>1.2195121951219513E-2</v>
      </c>
      <c r="H34" s="33">
        <v>310</v>
      </c>
      <c r="I34" s="34">
        <f t="shared" si="3"/>
        <v>3.2258064516129032E-3</v>
      </c>
      <c r="J34" s="33">
        <f t="shared" si="0"/>
        <v>124.34903658536605</v>
      </c>
      <c r="K34" s="33">
        <f>(B34/'hypsometric slope tests '!H34)*1000</f>
        <v>32.892325806451666</v>
      </c>
      <c r="L34" s="33">
        <f t="shared" si="4"/>
        <v>-36.565158536585344</v>
      </c>
      <c r="M34" s="33">
        <f t="shared" si="5"/>
        <v>-9.6720741935483812</v>
      </c>
    </row>
    <row r="35" spans="1:13" x14ac:dyDescent="0.25">
      <c r="A35" s="32">
        <v>210</v>
      </c>
      <c r="B35" s="30">
        <v>2.5889539999999958</v>
      </c>
      <c r="C35" s="30">
        <v>-13.368562999999988</v>
      </c>
      <c r="D35" s="30">
        <v>176.67</v>
      </c>
      <c r="E35" s="31">
        <f t="shared" si="1"/>
        <v>5.6602705609328126E-3</v>
      </c>
      <c r="F35" s="33">
        <v>82</v>
      </c>
      <c r="G35" s="34">
        <f t="shared" si="2"/>
        <v>1.2195121951219513E-2</v>
      </c>
      <c r="H35" s="33">
        <v>310</v>
      </c>
      <c r="I35" s="34">
        <f t="shared" si="3"/>
        <v>3.2258064516129032E-3</v>
      </c>
      <c r="J35" s="33">
        <f t="shared" si="0"/>
        <v>31.572609756097513</v>
      </c>
      <c r="K35" s="33">
        <f>(B35/'hypsometric slope tests '!H35)*1000</f>
        <v>8.3514645161290186</v>
      </c>
      <c r="L35" s="33">
        <f t="shared" si="4"/>
        <v>-163.03125609756083</v>
      </c>
      <c r="M35" s="33">
        <f t="shared" si="5"/>
        <v>-43.124396774193514</v>
      </c>
    </row>
    <row r="36" spans="1:13" x14ac:dyDescent="0.25">
      <c r="A36" s="32">
        <v>200</v>
      </c>
      <c r="B36" s="30">
        <v>9.8448399999999996</v>
      </c>
      <c r="C36" s="30">
        <v>-3.3672560000000189</v>
      </c>
      <c r="D36" s="30">
        <v>176.67</v>
      </c>
      <c r="E36" s="31">
        <f t="shared" si="1"/>
        <v>5.6602705609328126E-3</v>
      </c>
      <c r="F36" s="33">
        <v>82</v>
      </c>
      <c r="G36" s="34">
        <f t="shared" si="2"/>
        <v>1.2195121951219513E-2</v>
      </c>
      <c r="H36" s="33">
        <v>310</v>
      </c>
      <c r="I36" s="34">
        <f t="shared" si="3"/>
        <v>3.2258064516129032E-3</v>
      </c>
      <c r="J36" s="33">
        <f t="shared" ref="J36:J56" si="7">(B36/F36)*1000</f>
        <v>120.05902439024389</v>
      </c>
      <c r="K36" s="33">
        <f>(B36/'hypsometric slope tests '!H36)*1000</f>
        <v>31.757548387096776</v>
      </c>
      <c r="L36" s="33">
        <f t="shared" si="4"/>
        <v>-41.064097560975846</v>
      </c>
      <c r="M36" s="33">
        <f t="shared" si="5"/>
        <v>-10.862116129032319</v>
      </c>
    </row>
    <row r="37" spans="1:13" x14ac:dyDescent="0.25">
      <c r="A37" s="32">
        <v>190</v>
      </c>
      <c r="B37" s="30">
        <v>8.443636000000021</v>
      </c>
      <c r="C37" s="30">
        <v>-4.7287949999999839</v>
      </c>
      <c r="D37" s="30">
        <v>176.67</v>
      </c>
      <c r="E37" s="31">
        <f t="shared" si="1"/>
        <v>5.6602705609328126E-3</v>
      </c>
      <c r="F37" s="33">
        <v>82</v>
      </c>
      <c r="G37" s="34">
        <f t="shared" si="2"/>
        <v>1.2195121951219513E-2</v>
      </c>
      <c r="H37" s="33">
        <v>310</v>
      </c>
      <c r="I37" s="34">
        <f t="shared" si="3"/>
        <v>3.2258064516129032E-3</v>
      </c>
      <c r="J37" s="33">
        <f t="shared" si="7"/>
        <v>102.97117073170757</v>
      </c>
      <c r="K37" s="33">
        <f>(B37/'hypsometric slope tests '!H37)*1000</f>
        <v>27.237535483871039</v>
      </c>
      <c r="L37" s="33">
        <f t="shared" si="4"/>
        <v>-57.668231707316878</v>
      </c>
      <c r="M37" s="33">
        <f t="shared" si="5"/>
        <v>-15.254177419354786</v>
      </c>
    </row>
    <row r="38" spans="1:13" x14ac:dyDescent="0.25">
      <c r="A38" s="32">
        <v>180</v>
      </c>
      <c r="B38" s="30">
        <v>4.4154369999999918</v>
      </c>
      <c r="C38" s="30">
        <v>-5.9517609999999976</v>
      </c>
      <c r="D38" s="30">
        <v>176.67</v>
      </c>
      <c r="E38" s="31">
        <f t="shared" si="1"/>
        <v>5.6602705609328126E-3</v>
      </c>
      <c r="F38" s="33">
        <f>F37+23.5</f>
        <v>105.5</v>
      </c>
      <c r="G38" s="34">
        <f t="shared" si="2"/>
        <v>9.4786729857819912E-3</v>
      </c>
      <c r="H38" s="33">
        <f>H37-33.5</f>
        <v>276.5</v>
      </c>
      <c r="I38" s="34">
        <f t="shared" si="3"/>
        <v>3.616636528028933E-3</v>
      </c>
      <c r="J38" s="33">
        <f t="shared" si="7"/>
        <v>41.852483412322201</v>
      </c>
      <c r="K38" s="33">
        <f>(B38/'hypsometric slope tests '!H38)*1000</f>
        <v>15.96903074141046</v>
      </c>
      <c r="L38" s="33">
        <f t="shared" si="4"/>
        <v>-56.414796208530788</v>
      </c>
      <c r="M38" s="33">
        <f t="shared" si="5"/>
        <v>-21.525356238698002</v>
      </c>
    </row>
    <row r="39" spans="1:13" x14ac:dyDescent="0.25">
      <c r="A39" s="32">
        <v>170</v>
      </c>
      <c r="B39" s="30">
        <v>20.910340999999981</v>
      </c>
      <c r="C39" s="30">
        <v>7.7924530000000019</v>
      </c>
      <c r="D39" s="30">
        <v>176.67</v>
      </c>
      <c r="E39" s="31">
        <f t="shared" si="1"/>
        <v>5.6602705609328126E-3</v>
      </c>
      <c r="F39" s="33">
        <f>F38+23.5</f>
        <v>129</v>
      </c>
      <c r="G39" s="34">
        <f t="shared" si="2"/>
        <v>7.7519379844961239E-3</v>
      </c>
      <c r="H39" s="33">
        <f>H38-33.5</f>
        <v>243</v>
      </c>
      <c r="I39" s="34">
        <f t="shared" si="3"/>
        <v>4.11522633744856E-3</v>
      </c>
      <c r="J39" s="33">
        <f t="shared" si="7"/>
        <v>162.09566666666652</v>
      </c>
      <c r="K39" s="33">
        <f>(B39/'hypsometric slope tests '!H39)*1000</f>
        <v>86.050786008230375</v>
      </c>
      <c r="L39" s="33">
        <f t="shared" si="4"/>
        <v>60.406612403100787</v>
      </c>
      <c r="M39" s="33">
        <f t="shared" si="5"/>
        <v>32.067707818930053</v>
      </c>
    </row>
    <row r="40" spans="1:13" x14ac:dyDescent="0.25">
      <c r="A40" s="32">
        <v>160</v>
      </c>
      <c r="B40" s="30">
        <v>35.488333999999988</v>
      </c>
      <c r="C40" s="30">
        <v>15.924276999999982</v>
      </c>
      <c r="D40" s="30">
        <v>176.67</v>
      </c>
      <c r="E40" s="31">
        <f t="shared" si="1"/>
        <v>5.6602705609328126E-3</v>
      </c>
      <c r="F40" s="33">
        <f>F39+23.5</f>
        <v>152.5</v>
      </c>
      <c r="G40" s="34">
        <f t="shared" si="2"/>
        <v>6.5573770491803279E-3</v>
      </c>
      <c r="H40" s="33">
        <f>H39-33.5</f>
        <v>209.5</v>
      </c>
      <c r="I40" s="34">
        <f t="shared" si="3"/>
        <v>4.7732696897374704E-3</v>
      </c>
      <c r="J40" s="33">
        <f t="shared" si="7"/>
        <v>232.71038688524581</v>
      </c>
      <c r="K40" s="33">
        <f>(B40/'hypsometric slope tests '!H40)*1000</f>
        <v>169.39538902147967</v>
      </c>
      <c r="L40" s="33">
        <f t="shared" si="4"/>
        <v>104.42148852459005</v>
      </c>
      <c r="M40" s="33">
        <f t="shared" si="5"/>
        <v>76.010868735083449</v>
      </c>
    </row>
    <row r="41" spans="1:13" x14ac:dyDescent="0.25">
      <c r="A41" s="32">
        <v>150</v>
      </c>
      <c r="B41" s="30">
        <v>27.054192000000008</v>
      </c>
      <c r="C41" s="30">
        <v>10.319445999999992</v>
      </c>
      <c r="D41" s="30">
        <v>176.67</v>
      </c>
      <c r="E41" s="31">
        <f t="shared" si="1"/>
        <v>5.6602705609328126E-3</v>
      </c>
      <c r="F41" s="33">
        <f>F40+23.5</f>
        <v>176</v>
      </c>
      <c r="G41" s="34">
        <f t="shared" si="2"/>
        <v>5.681818181818182E-3</v>
      </c>
      <c r="H41" s="33">
        <f>H40-33.5</f>
        <v>176</v>
      </c>
      <c r="I41" s="34">
        <f t="shared" si="3"/>
        <v>5.681818181818182E-3</v>
      </c>
      <c r="J41" s="33">
        <f t="shared" si="7"/>
        <v>153.71700000000004</v>
      </c>
      <c r="K41" s="33">
        <f>(B41/'hypsometric slope tests '!H41)*1000</f>
        <v>153.71700000000004</v>
      </c>
      <c r="L41" s="33">
        <f t="shared" si="4"/>
        <v>58.633215909090865</v>
      </c>
      <c r="M41" s="33">
        <f t="shared" si="5"/>
        <v>58.633215909090865</v>
      </c>
    </row>
    <row r="42" spans="1:13" x14ac:dyDescent="0.25">
      <c r="A42" s="29">
        <v>140</v>
      </c>
      <c r="B42" s="30">
        <v>22.880158999999999</v>
      </c>
      <c r="C42" s="30">
        <v>8.1295809999999946</v>
      </c>
      <c r="D42" s="30">
        <v>176.67</v>
      </c>
      <c r="E42" s="31">
        <f t="shared" si="1"/>
        <v>5.6602705609328126E-3</v>
      </c>
      <c r="F42" s="30">
        <v>176</v>
      </c>
      <c r="G42" s="31">
        <f t="shared" si="2"/>
        <v>5.681818181818182E-3</v>
      </c>
      <c r="H42" s="30">
        <v>176.6</v>
      </c>
      <c r="I42" s="31">
        <f t="shared" si="3"/>
        <v>5.6625141562853913E-3</v>
      </c>
      <c r="J42" s="30">
        <f t="shared" si="7"/>
        <v>130.00090340909091</v>
      </c>
      <c r="K42" s="30">
        <f>(B42/'hypsometric slope tests '!H42)*1000</f>
        <v>129.55922423556061</v>
      </c>
      <c r="L42" s="30">
        <f t="shared" si="4"/>
        <v>46.190801136363604</v>
      </c>
      <c r="M42" s="30">
        <f t="shared" si="5"/>
        <v>46.033867497168714</v>
      </c>
    </row>
    <row r="43" spans="1:13" x14ac:dyDescent="0.25">
      <c r="A43" s="29">
        <v>130</v>
      </c>
      <c r="B43" s="30">
        <v>27.972254</v>
      </c>
      <c r="C43" s="30">
        <v>19.991964999999986</v>
      </c>
      <c r="D43" s="30">
        <v>176.67</v>
      </c>
      <c r="E43" s="31">
        <f t="shared" si="1"/>
        <v>5.6602705609328126E-3</v>
      </c>
      <c r="F43" s="30">
        <v>176</v>
      </c>
      <c r="G43" s="31">
        <f t="shared" si="2"/>
        <v>5.681818181818182E-3</v>
      </c>
      <c r="H43" s="30">
        <v>176.6</v>
      </c>
      <c r="I43" s="31">
        <f t="shared" si="3"/>
        <v>5.6625141562853913E-3</v>
      </c>
      <c r="J43" s="30">
        <f t="shared" si="7"/>
        <v>158.93326136363638</v>
      </c>
      <c r="K43" s="30">
        <f>(B43/'hypsometric slope tests '!H43)*1000</f>
        <v>158.39328425821066</v>
      </c>
      <c r="L43" s="30">
        <f t="shared" si="4"/>
        <v>113.59071022727264</v>
      </c>
      <c r="M43" s="30">
        <f t="shared" si="5"/>
        <v>113.20478482446198</v>
      </c>
    </row>
    <row r="44" spans="1:13" x14ac:dyDescent="0.25">
      <c r="A44" s="29">
        <v>120</v>
      </c>
      <c r="B44" s="30">
        <v>37.222622999999992</v>
      </c>
      <c r="C44" s="30">
        <v>28.710614</v>
      </c>
      <c r="D44" s="30">
        <v>176.67</v>
      </c>
      <c r="E44" s="31">
        <f t="shared" si="1"/>
        <v>5.6602705609328126E-3</v>
      </c>
      <c r="F44" s="30">
        <v>176</v>
      </c>
      <c r="G44" s="31">
        <f t="shared" si="2"/>
        <v>5.681818181818182E-3</v>
      </c>
      <c r="H44" s="30">
        <v>176.6</v>
      </c>
      <c r="I44" s="31">
        <f t="shared" si="3"/>
        <v>5.6625141562853913E-3</v>
      </c>
      <c r="J44" s="30">
        <f t="shared" si="7"/>
        <v>211.49217613636358</v>
      </c>
      <c r="K44" s="30">
        <f>(B44/'hypsometric slope tests '!H44)*1000</f>
        <v>210.77362967157416</v>
      </c>
      <c r="L44" s="30">
        <f t="shared" si="4"/>
        <v>163.12848863636364</v>
      </c>
      <c r="M44" s="30">
        <f t="shared" si="5"/>
        <v>162.57425821064552</v>
      </c>
    </row>
    <row r="45" spans="1:13" x14ac:dyDescent="0.25">
      <c r="A45" s="29">
        <v>110</v>
      </c>
      <c r="B45" s="30">
        <v>27.746149999999993</v>
      </c>
      <c r="C45" s="30">
        <v>22.027684999999998</v>
      </c>
      <c r="D45" s="30">
        <v>176.67</v>
      </c>
      <c r="E45" s="31">
        <f t="shared" si="1"/>
        <v>5.6602705609328126E-3</v>
      </c>
      <c r="F45" s="30">
        <v>176</v>
      </c>
      <c r="G45" s="31">
        <f t="shared" si="2"/>
        <v>5.681818181818182E-3</v>
      </c>
      <c r="H45" s="30">
        <v>176.6</v>
      </c>
      <c r="I45" s="31">
        <f t="shared" si="3"/>
        <v>5.6625141562853913E-3</v>
      </c>
      <c r="J45" s="30">
        <f t="shared" si="7"/>
        <v>157.64857954545451</v>
      </c>
      <c r="K45" s="30">
        <f>(B45/'hypsometric slope tests '!H45)*1000</f>
        <v>157.11296715741784</v>
      </c>
      <c r="L45" s="30">
        <f t="shared" si="4"/>
        <v>125.15730113636361</v>
      </c>
      <c r="M45" s="30">
        <f t="shared" si="5"/>
        <v>124.73207814269536</v>
      </c>
    </row>
    <row r="46" spans="1:13" x14ac:dyDescent="0.25">
      <c r="A46" s="29">
        <v>100</v>
      </c>
      <c r="B46" s="30">
        <v>37.585382000000003</v>
      </c>
      <c r="C46" s="30">
        <v>33.389016000000005</v>
      </c>
      <c r="D46" s="30">
        <v>176.67</v>
      </c>
      <c r="E46" s="31">
        <f t="shared" si="1"/>
        <v>5.6602705609328126E-3</v>
      </c>
      <c r="F46" s="30">
        <v>176</v>
      </c>
      <c r="G46" s="31">
        <f t="shared" si="2"/>
        <v>5.681818181818182E-3</v>
      </c>
      <c r="H46" s="30">
        <v>176.6</v>
      </c>
      <c r="I46" s="31">
        <f t="shared" si="3"/>
        <v>5.6625141562853913E-3</v>
      </c>
      <c r="J46" s="30">
        <f t="shared" si="7"/>
        <v>213.55330681818182</v>
      </c>
      <c r="K46" s="30">
        <f>(B46/'hypsometric slope tests '!H46)*1000</f>
        <v>212.82775764439413</v>
      </c>
      <c r="L46" s="30">
        <f t="shared" si="4"/>
        <v>189.71031818181822</v>
      </c>
      <c r="M46" s="30">
        <f t="shared" si="5"/>
        <v>189.06577576443945</v>
      </c>
    </row>
    <row r="47" spans="1:13" s="37" customFormat="1" x14ac:dyDescent="0.25">
      <c r="A47" s="38">
        <v>90</v>
      </c>
      <c r="B47" s="35">
        <v>37.439927000000004</v>
      </c>
      <c r="C47" s="35">
        <v>28.302787000000002</v>
      </c>
      <c r="D47" s="35">
        <v>176.67</v>
      </c>
      <c r="E47" s="36">
        <f t="shared" si="1"/>
        <v>5.6602705609328126E-3</v>
      </c>
      <c r="F47" s="35">
        <v>176</v>
      </c>
      <c r="G47" s="36">
        <f t="shared" si="2"/>
        <v>5.681818181818182E-3</v>
      </c>
      <c r="H47" s="35">
        <v>176.6</v>
      </c>
      <c r="I47" s="36">
        <f t="shared" si="3"/>
        <v>5.6625141562853913E-3</v>
      </c>
      <c r="J47" s="35">
        <f t="shared" si="7"/>
        <v>212.72685795454549</v>
      </c>
      <c r="K47" s="35">
        <f>(B47/'hypsometric slope tests '!H47)*1000</f>
        <v>212.00411664779165</v>
      </c>
      <c r="L47" s="30">
        <f t="shared" si="4"/>
        <v>160.81128977272729</v>
      </c>
      <c r="M47" s="30">
        <f t="shared" si="5"/>
        <v>160.26493204983015</v>
      </c>
    </row>
    <row r="48" spans="1:13" s="37" customFormat="1" x14ac:dyDescent="0.25">
      <c r="A48" s="38">
        <v>80</v>
      </c>
      <c r="B48" s="35">
        <v>50.069579999999995</v>
      </c>
      <c r="C48" s="35">
        <v>43.98378499999999</v>
      </c>
      <c r="D48" s="35">
        <v>176.67</v>
      </c>
      <c r="E48" s="36">
        <f t="shared" si="1"/>
        <v>5.6602705609328126E-3</v>
      </c>
      <c r="F48" s="35">
        <v>176</v>
      </c>
      <c r="G48" s="36">
        <f t="shared" si="2"/>
        <v>5.681818181818182E-3</v>
      </c>
      <c r="H48" s="35">
        <v>176.6</v>
      </c>
      <c r="I48" s="36">
        <f t="shared" si="3"/>
        <v>5.6625141562853913E-3</v>
      </c>
      <c r="J48" s="35">
        <f t="shared" si="7"/>
        <v>284.48624999999998</v>
      </c>
      <c r="K48" s="35">
        <f>(B48/'hypsometric slope tests '!H48)*1000</f>
        <v>283.51970554926385</v>
      </c>
      <c r="L48" s="30">
        <f t="shared" si="4"/>
        <v>249.90786931818175</v>
      </c>
      <c r="M48" s="30">
        <f t="shared" si="5"/>
        <v>249.058805209513</v>
      </c>
    </row>
    <row r="49" spans="1:13" s="37" customFormat="1" x14ac:dyDescent="0.25">
      <c r="A49" s="38">
        <v>70</v>
      </c>
      <c r="B49" s="35">
        <v>24.519988000000005</v>
      </c>
      <c r="C49" s="35">
        <v>16.598823000000017</v>
      </c>
      <c r="D49" s="35">
        <v>176.67</v>
      </c>
      <c r="E49" s="36">
        <f t="shared" si="1"/>
        <v>5.6602705609328126E-3</v>
      </c>
      <c r="F49" s="35">
        <v>176</v>
      </c>
      <c r="G49" s="36">
        <f t="shared" si="2"/>
        <v>5.681818181818182E-3</v>
      </c>
      <c r="H49" s="35">
        <v>176.6</v>
      </c>
      <c r="I49" s="36">
        <f t="shared" si="3"/>
        <v>5.6625141562853913E-3</v>
      </c>
      <c r="J49" s="35">
        <f t="shared" si="7"/>
        <v>139.31811363636368</v>
      </c>
      <c r="K49" s="35">
        <f>(B49/'hypsometric slope tests '!H49)*1000</f>
        <v>138.84477916194794</v>
      </c>
      <c r="L49" s="30">
        <f t="shared" si="4"/>
        <v>94.311494318181914</v>
      </c>
      <c r="M49" s="30">
        <f t="shared" si="5"/>
        <v>93.99107021517564</v>
      </c>
    </row>
    <row r="50" spans="1:13" x14ac:dyDescent="0.25">
      <c r="A50" s="29">
        <v>60</v>
      </c>
      <c r="B50" s="30">
        <v>14.945511000000005</v>
      </c>
      <c r="C50" s="30">
        <v>12.597453000000009</v>
      </c>
      <c r="D50" s="30">
        <v>176.67</v>
      </c>
      <c r="E50" s="31">
        <f t="shared" si="1"/>
        <v>5.6602705609328126E-3</v>
      </c>
      <c r="F50" s="30">
        <v>176</v>
      </c>
      <c r="G50" s="31">
        <f t="shared" si="2"/>
        <v>5.681818181818182E-3</v>
      </c>
      <c r="H50" s="30">
        <v>176.6</v>
      </c>
      <c r="I50" s="31">
        <f t="shared" si="3"/>
        <v>5.6625141562853913E-3</v>
      </c>
      <c r="J50" s="30">
        <f t="shared" si="7"/>
        <v>84.917676136363667</v>
      </c>
      <c r="K50" s="30">
        <f>(B50/'hypsometric slope tests '!H50)*1000</f>
        <v>84.62916761041906</v>
      </c>
      <c r="L50" s="30">
        <f t="shared" si="4"/>
        <v>71.576437500000054</v>
      </c>
      <c r="M50" s="30">
        <f t="shared" si="5"/>
        <v>71.333255945639905</v>
      </c>
    </row>
    <row r="51" spans="1:13" x14ac:dyDescent="0.25">
      <c r="A51" s="29">
        <v>50</v>
      </c>
      <c r="B51" s="30">
        <v>8.2232930000000071</v>
      </c>
      <c r="C51" s="30">
        <v>6.6730550000000122</v>
      </c>
      <c r="D51" s="30">
        <v>176.67</v>
      </c>
      <c r="E51" s="31">
        <f t="shared" si="1"/>
        <v>5.6602705609328126E-3</v>
      </c>
      <c r="F51" s="30">
        <v>176</v>
      </c>
      <c r="G51" s="31">
        <f t="shared" si="2"/>
        <v>5.681818181818182E-3</v>
      </c>
      <c r="H51" s="30">
        <v>176.6</v>
      </c>
      <c r="I51" s="31">
        <f t="shared" si="3"/>
        <v>5.6625141562853913E-3</v>
      </c>
      <c r="J51" s="30">
        <f t="shared" si="7"/>
        <v>46.723255681818223</v>
      </c>
      <c r="K51" s="30">
        <f>(B51/'hypsometric slope tests '!H51)*1000</f>
        <v>46.564513023782602</v>
      </c>
      <c r="L51" s="30">
        <f t="shared" si="4"/>
        <v>37.915085227272797</v>
      </c>
      <c r="M51" s="30">
        <f t="shared" si="5"/>
        <v>37.786268403171078</v>
      </c>
    </row>
    <row r="52" spans="1:13" x14ac:dyDescent="0.25">
      <c r="A52" s="29">
        <v>40</v>
      </c>
      <c r="B52" s="30">
        <v>4.204155000000009</v>
      </c>
      <c r="C52" s="30">
        <v>10.502075999999995</v>
      </c>
      <c r="D52" s="30">
        <v>176.67</v>
      </c>
      <c r="E52" s="31">
        <f t="shared" si="1"/>
        <v>5.6602705609328126E-3</v>
      </c>
      <c r="F52" s="30">
        <v>176</v>
      </c>
      <c r="G52" s="31">
        <f t="shared" si="2"/>
        <v>5.681818181818182E-3</v>
      </c>
      <c r="H52" s="30">
        <v>176.6</v>
      </c>
      <c r="I52" s="31">
        <f t="shared" si="3"/>
        <v>5.6625141562853913E-3</v>
      </c>
      <c r="J52" s="30">
        <f t="shared" si="7"/>
        <v>23.887244318181867</v>
      </c>
      <c r="K52" s="30">
        <f>(B52/'hypsometric slope tests '!H52)*1000</f>
        <v>23.806087202718057</v>
      </c>
      <c r="L52" s="30">
        <f t="shared" si="4"/>
        <v>59.670886363636335</v>
      </c>
      <c r="M52" s="30">
        <f t="shared" si="5"/>
        <v>59.468154020385029</v>
      </c>
    </row>
    <row r="53" spans="1:13" x14ac:dyDescent="0.25">
      <c r="A53" s="29">
        <v>30</v>
      </c>
      <c r="B53" s="30">
        <v>-0.50773500000000205</v>
      </c>
      <c r="C53" s="30">
        <v>4.6007770000000008</v>
      </c>
      <c r="D53" s="30">
        <v>176.67</v>
      </c>
      <c r="E53" s="31">
        <f t="shared" si="1"/>
        <v>5.6602705609328126E-3</v>
      </c>
      <c r="F53" s="30">
        <v>176</v>
      </c>
      <c r="G53" s="31">
        <f t="shared" si="2"/>
        <v>5.681818181818182E-3</v>
      </c>
      <c r="H53" s="30">
        <v>176.6</v>
      </c>
      <c r="I53" s="31">
        <f t="shared" si="3"/>
        <v>5.6625141562853913E-3</v>
      </c>
      <c r="J53" s="30">
        <f t="shared" si="7"/>
        <v>-2.8848579545454665</v>
      </c>
      <c r="K53" s="30">
        <f>(B53/'hypsometric slope tests '!H53)*1000</f>
        <v>-2.8750566251415743</v>
      </c>
      <c r="L53" s="30">
        <f t="shared" si="4"/>
        <v>26.140778409090913</v>
      </c>
      <c r="M53" s="30">
        <f t="shared" si="5"/>
        <v>26.051964892412236</v>
      </c>
    </row>
    <row r="54" spans="1:13" x14ac:dyDescent="0.25">
      <c r="A54" s="29">
        <v>20</v>
      </c>
      <c r="B54" s="30">
        <v>0.34194199999998354</v>
      </c>
      <c r="C54" s="30">
        <v>3.3909679999999938</v>
      </c>
      <c r="D54" s="30">
        <v>176.67</v>
      </c>
      <c r="E54" s="31">
        <f t="shared" si="1"/>
        <v>5.6602705609328126E-3</v>
      </c>
      <c r="F54" s="30">
        <v>176</v>
      </c>
      <c r="G54" s="31">
        <f t="shared" si="2"/>
        <v>5.681818181818182E-3</v>
      </c>
      <c r="H54" s="30">
        <v>176.6</v>
      </c>
      <c r="I54" s="31">
        <f t="shared" si="3"/>
        <v>5.6625141562853913E-3</v>
      </c>
      <c r="J54" s="30">
        <f t="shared" si="7"/>
        <v>1.9428522727271793</v>
      </c>
      <c r="K54" s="30">
        <f>(B54/'hypsometric slope tests '!H54)*1000</f>
        <v>1.9362514156284458</v>
      </c>
      <c r="L54" s="30">
        <f t="shared" si="4"/>
        <v>19.266863636363599</v>
      </c>
      <c r="M54" s="30">
        <f t="shared" si="5"/>
        <v>19.201404303510724</v>
      </c>
    </row>
    <row r="55" spans="1:13" x14ac:dyDescent="0.25">
      <c r="A55" s="29">
        <v>10</v>
      </c>
      <c r="B55" s="30">
        <v>-0.63925399999999932</v>
      </c>
      <c r="C55" s="30">
        <v>2.5413189999999943</v>
      </c>
      <c r="D55" s="30">
        <v>176.67</v>
      </c>
      <c r="E55" s="31">
        <f t="shared" si="1"/>
        <v>5.6602705609328126E-3</v>
      </c>
      <c r="F55" s="30">
        <v>176</v>
      </c>
      <c r="G55" s="31">
        <f t="shared" si="2"/>
        <v>5.681818181818182E-3</v>
      </c>
      <c r="H55" s="30">
        <v>176.6</v>
      </c>
      <c r="I55" s="31">
        <f t="shared" si="3"/>
        <v>5.6625141562853913E-3</v>
      </c>
      <c r="J55" s="30">
        <f t="shared" si="7"/>
        <v>-3.6321249999999958</v>
      </c>
      <c r="K55" s="30">
        <f>(B55/'hypsometric slope tests '!H55)*1000</f>
        <v>-3.6197848244620574</v>
      </c>
      <c r="L55" s="30">
        <f t="shared" si="4"/>
        <v>14.439312499999968</v>
      </c>
      <c r="M55" s="30">
        <f t="shared" si="5"/>
        <v>14.390254813137002</v>
      </c>
    </row>
    <row r="56" spans="1:13" x14ac:dyDescent="0.25">
      <c r="A56" s="29">
        <v>0</v>
      </c>
      <c r="B56" s="30">
        <v>-5.3290705182007514E-15</v>
      </c>
      <c r="C56" s="30">
        <v>-3.6090000000044142E-3</v>
      </c>
      <c r="D56" s="30">
        <v>176.67</v>
      </c>
      <c r="E56" s="31">
        <f t="shared" si="1"/>
        <v>5.6602705609328126E-3</v>
      </c>
      <c r="F56" s="30">
        <v>176</v>
      </c>
      <c r="G56" s="31">
        <f t="shared" si="2"/>
        <v>5.681818181818182E-3</v>
      </c>
      <c r="H56" s="30">
        <v>176.6</v>
      </c>
      <c r="I56" s="31">
        <f t="shared" si="3"/>
        <v>5.6625141562853913E-3</v>
      </c>
      <c r="J56" s="30">
        <f t="shared" si="7"/>
        <v>-3.0278809762504265E-14</v>
      </c>
      <c r="K56" s="30">
        <f>(B56/'hypsometric slope tests '!H56)*1000</f>
        <v>-3.0175937249154879E-14</v>
      </c>
      <c r="L56" s="30">
        <f t="shared" si="4"/>
        <v>-2.0505681818206899E-2</v>
      </c>
      <c r="M56" s="30">
        <f t="shared" si="5"/>
        <v>-2.043601359005897E-2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="95" zoomScaleNormal="95" workbookViewId="0">
      <selection activeCell="I8" sqref="I8"/>
    </sheetView>
  </sheetViews>
  <sheetFormatPr defaultRowHeight="15" x14ac:dyDescent="0.25"/>
  <sheetData>
    <row r="1" spans="1:4" x14ac:dyDescent="0.25">
      <c r="B1" t="s">
        <v>31</v>
      </c>
    </row>
    <row r="2" spans="1:4" ht="64.5" customHeight="1" x14ac:dyDescent="0.25">
      <c r="A2" s="19" t="s">
        <v>41</v>
      </c>
      <c r="B2" s="79" t="s">
        <v>30</v>
      </c>
      <c r="C2" s="16" t="s">
        <v>39</v>
      </c>
      <c r="D2" s="5" t="s">
        <v>40</v>
      </c>
    </row>
    <row r="3" spans="1:4" x14ac:dyDescent="0.25">
      <c r="A3" s="19" t="s">
        <v>42</v>
      </c>
      <c r="B3" s="16" t="s">
        <v>24</v>
      </c>
      <c r="C3" s="19"/>
      <c r="D3" s="19"/>
    </row>
    <row r="4" spans="1:4" x14ac:dyDescent="0.25">
      <c r="A4" s="19">
        <v>520</v>
      </c>
      <c r="B4" s="4">
        <v>83.148989459999996</v>
      </c>
      <c r="C4" s="4">
        <f>B4-51</f>
        <v>32.148989459999996</v>
      </c>
      <c r="D4" s="17">
        <f>ABS('Land - flooding - sea levels'!K3-C4)</f>
        <v>0.14786454000000759</v>
      </c>
    </row>
    <row r="5" spans="1:4" x14ac:dyDescent="0.25">
      <c r="A5" s="19">
        <v>510</v>
      </c>
      <c r="B5" s="4">
        <v>80.459534270000006</v>
      </c>
      <c r="C5" s="4">
        <f t="shared" ref="C5:C56" si="0">B5-51</f>
        <v>29.459534270000006</v>
      </c>
      <c r="D5" s="17">
        <f>ABS('Land - flooding - sea levels'!K4-C5)</f>
        <v>9.6743477299999867</v>
      </c>
    </row>
    <row r="6" spans="1:4" x14ac:dyDescent="0.25">
      <c r="A6" s="19">
        <v>500</v>
      </c>
      <c r="B6" s="4">
        <v>84.941959580000002</v>
      </c>
      <c r="C6" s="4">
        <f t="shared" si="0"/>
        <v>33.941959580000002</v>
      </c>
      <c r="D6" s="17">
        <f>ABS('Land - flooding - sea levels'!K5-C6)</f>
        <v>1.1218864200000027</v>
      </c>
    </row>
    <row r="7" spans="1:4" x14ac:dyDescent="0.25">
      <c r="A7" s="19">
        <v>490</v>
      </c>
      <c r="B7" s="4">
        <v>86.959050970000007</v>
      </c>
      <c r="C7" s="4">
        <f t="shared" si="0"/>
        <v>35.959050970000007</v>
      </c>
      <c r="D7" s="17">
        <f>ABS('Land - flooding - sea levels'!K6-C7)</f>
        <v>4.5382549700000041</v>
      </c>
    </row>
    <row r="8" spans="1:4" x14ac:dyDescent="0.25">
      <c r="A8" s="19">
        <v>480</v>
      </c>
      <c r="B8" s="4">
        <v>95.25153779</v>
      </c>
      <c r="C8" s="4">
        <f t="shared" si="0"/>
        <v>44.25153779</v>
      </c>
      <c r="D8" s="17">
        <f>ABS('Land - flooding - sea levels'!K7-C8)</f>
        <v>11.615979790000004</v>
      </c>
    </row>
    <row r="9" spans="1:4" x14ac:dyDescent="0.25">
      <c r="A9" s="19">
        <v>470</v>
      </c>
      <c r="B9" s="4">
        <v>89.648506150000003</v>
      </c>
      <c r="C9" s="4">
        <f t="shared" si="0"/>
        <v>38.648506150000003</v>
      </c>
      <c r="D9" s="17">
        <f>ABS('Land - flooding - sea levels'!K8-C9)</f>
        <v>5.1067701499999956</v>
      </c>
    </row>
    <row r="10" spans="1:4" x14ac:dyDescent="0.25">
      <c r="A10" s="19">
        <v>460</v>
      </c>
      <c r="B10" s="4">
        <v>93.010325129999998</v>
      </c>
      <c r="C10" s="4">
        <f t="shared" si="0"/>
        <v>42.010325129999998</v>
      </c>
      <c r="D10" s="17">
        <f>ABS('Land - flooding - sea levels'!K9-C10)</f>
        <v>6.70691012999999</v>
      </c>
    </row>
    <row r="11" spans="1:4" x14ac:dyDescent="0.25">
      <c r="A11" s="19">
        <v>450</v>
      </c>
      <c r="B11" s="4">
        <v>93.45856766</v>
      </c>
      <c r="C11" s="4">
        <f t="shared" si="0"/>
        <v>42.45856766</v>
      </c>
      <c r="D11" s="17">
        <f>ABS('Land - flooding - sea levels'!K10-C11)</f>
        <v>18.719128660000003</v>
      </c>
    </row>
    <row r="12" spans="1:4" x14ac:dyDescent="0.25">
      <c r="A12" s="19">
        <v>440</v>
      </c>
      <c r="B12" s="4">
        <v>84.941959580000002</v>
      </c>
      <c r="C12" s="4">
        <f t="shared" si="0"/>
        <v>33.941959580000002</v>
      </c>
      <c r="D12" s="17">
        <f>ABS('Land - flooding - sea levels'!K11-C12)</f>
        <v>10.531676580000017</v>
      </c>
    </row>
    <row r="13" spans="1:4" x14ac:dyDescent="0.25">
      <c r="A13" s="19">
        <v>430</v>
      </c>
      <c r="B13" s="4">
        <v>101.97517569999999</v>
      </c>
      <c r="C13" s="4">
        <f t="shared" si="0"/>
        <v>50.975175699999994</v>
      </c>
      <c r="D13" s="17">
        <f>ABS('Land - flooding - sea levels'!K12-C13)</f>
        <v>11.622468699999992</v>
      </c>
    </row>
    <row r="14" spans="1:4" x14ac:dyDescent="0.25">
      <c r="A14" s="19">
        <v>420</v>
      </c>
      <c r="B14" s="4">
        <v>104.44050970000001</v>
      </c>
      <c r="C14" s="4">
        <f t="shared" si="0"/>
        <v>53.440509700000007</v>
      </c>
      <c r="D14" s="17">
        <f>ABS('Land - flooding - sea levels'!K13-C14)</f>
        <v>15.462572700000017</v>
      </c>
    </row>
    <row r="15" spans="1:4" x14ac:dyDescent="0.25">
      <c r="A15" s="19">
        <v>410</v>
      </c>
      <c r="B15" s="4">
        <v>90.993233739999994</v>
      </c>
      <c r="C15" s="4">
        <f t="shared" si="0"/>
        <v>39.993233739999994</v>
      </c>
      <c r="D15" s="17">
        <f>ABS('Land - flooding - sea levels'!K14-C15)</f>
        <v>17.584646740000004</v>
      </c>
    </row>
    <row r="16" spans="1:4" x14ac:dyDescent="0.25">
      <c r="A16" s="19">
        <v>400</v>
      </c>
      <c r="B16" s="4">
        <v>95.027416520000003</v>
      </c>
      <c r="C16" s="4">
        <f t="shared" si="0"/>
        <v>44.027416520000003</v>
      </c>
      <c r="D16" s="17">
        <f>ABS('Land - flooding - sea levels'!K15-C16)</f>
        <v>21.223963520000005</v>
      </c>
    </row>
    <row r="17" spans="1:4" x14ac:dyDescent="0.25">
      <c r="A17" s="19">
        <v>390</v>
      </c>
      <c r="B17" s="4">
        <v>90.096748680000005</v>
      </c>
      <c r="C17" s="4">
        <f t="shared" si="0"/>
        <v>39.096748680000005</v>
      </c>
      <c r="D17" s="17">
        <f>ABS('Land - flooding - sea levels'!K16-C17)</f>
        <v>2.9400116800000049</v>
      </c>
    </row>
    <row r="18" spans="1:4" x14ac:dyDescent="0.25">
      <c r="A18" s="19">
        <v>380</v>
      </c>
      <c r="B18" s="4">
        <v>103.5440246</v>
      </c>
      <c r="C18" s="4">
        <f t="shared" si="0"/>
        <v>52.5440246</v>
      </c>
      <c r="D18" s="17">
        <f>ABS('Land - flooding - sea levels'!K17-C18)</f>
        <v>17.472465600000014</v>
      </c>
    </row>
    <row r="19" spans="1:4" x14ac:dyDescent="0.25">
      <c r="A19" s="19">
        <v>370</v>
      </c>
      <c r="B19" s="4">
        <v>102.8716608</v>
      </c>
      <c r="C19" s="4">
        <f t="shared" si="0"/>
        <v>51.871660800000001</v>
      </c>
      <c r="D19" s="17">
        <f>ABS('Land - flooding - sea levels'!K18-C19)</f>
        <v>15.623127800000013</v>
      </c>
    </row>
    <row r="20" spans="1:4" x14ac:dyDescent="0.25">
      <c r="A20" s="19">
        <v>360</v>
      </c>
      <c r="B20" s="4">
        <v>98.83747803</v>
      </c>
      <c r="C20" s="4">
        <f t="shared" si="0"/>
        <v>47.83747803</v>
      </c>
      <c r="D20" s="17">
        <f>ABS('Land - flooding - sea levels'!K19-C20)</f>
        <v>37.67863203000001</v>
      </c>
    </row>
    <row r="21" spans="1:4" x14ac:dyDescent="0.25">
      <c r="A21" s="19">
        <v>350</v>
      </c>
      <c r="B21" s="4">
        <v>90.544991210000006</v>
      </c>
      <c r="C21" s="4">
        <f t="shared" si="0"/>
        <v>39.544991210000006</v>
      </c>
      <c r="D21" s="17">
        <f>ABS('Land - flooding - sea levels'!K20-C21)</f>
        <v>23.673090210000005</v>
      </c>
    </row>
    <row r="22" spans="1:4" x14ac:dyDescent="0.25">
      <c r="A22" s="19">
        <v>340</v>
      </c>
      <c r="B22" s="4">
        <v>84.045474519999999</v>
      </c>
      <c r="C22" s="4">
        <f t="shared" si="0"/>
        <v>33.045474519999999</v>
      </c>
      <c r="D22" s="17">
        <f>ABS('Land - flooding - sea levels'!K21-C22)</f>
        <v>25.735071519999998</v>
      </c>
    </row>
    <row r="23" spans="1:4" x14ac:dyDescent="0.25">
      <c r="A23" s="19">
        <v>330</v>
      </c>
      <c r="B23" s="4">
        <v>82.70074692</v>
      </c>
      <c r="C23" s="4">
        <f t="shared" si="0"/>
        <v>31.70074692</v>
      </c>
      <c r="D23" s="17">
        <f>ABS('Land - flooding - sea levels'!K22-C23)</f>
        <v>21.524114919999995</v>
      </c>
    </row>
    <row r="24" spans="1:4" x14ac:dyDescent="0.25">
      <c r="A24" s="19">
        <v>320</v>
      </c>
      <c r="B24" s="4">
        <v>76.649472759999995</v>
      </c>
      <c r="C24" s="4">
        <f t="shared" si="0"/>
        <v>25.649472759999995</v>
      </c>
      <c r="D24" s="17">
        <f>ABS('Land - flooding - sea levels'!K23-C24)</f>
        <v>21.665313759999997</v>
      </c>
    </row>
    <row r="25" spans="1:4" x14ac:dyDescent="0.25">
      <c r="A25" s="19">
        <v>310</v>
      </c>
      <c r="B25" s="4">
        <v>67.460500879999998</v>
      </c>
      <c r="C25" s="4">
        <f t="shared" si="0"/>
        <v>16.460500879999998</v>
      </c>
      <c r="D25" s="17">
        <f>ABS('Land - flooding - sea levels'!K24-C25)</f>
        <v>2.017254880000003</v>
      </c>
    </row>
    <row r="26" spans="1:4" x14ac:dyDescent="0.25">
      <c r="A26" s="19">
        <v>300</v>
      </c>
      <c r="B26" s="4">
        <v>75.080623900000006</v>
      </c>
      <c r="C26" s="4">
        <f t="shared" si="0"/>
        <v>24.080623900000006</v>
      </c>
      <c r="D26" s="17">
        <f>ABS('Land - flooding - sea levels'!K25-C26)</f>
        <v>14.613623900000015</v>
      </c>
    </row>
    <row r="27" spans="1:4" x14ac:dyDescent="0.25">
      <c r="A27" s="19">
        <v>290</v>
      </c>
      <c r="B27" s="4">
        <v>78.890685410000003</v>
      </c>
      <c r="C27" s="4">
        <f t="shared" si="0"/>
        <v>27.890685410000003</v>
      </c>
      <c r="D27" s="17">
        <f>ABS('Land - flooding - sea levels'!K26-C27)</f>
        <v>21.80994341000001</v>
      </c>
    </row>
    <row r="28" spans="1:4" x14ac:dyDescent="0.25">
      <c r="A28" s="19">
        <v>280</v>
      </c>
      <c r="B28" s="4">
        <v>74.184138840000003</v>
      </c>
      <c r="C28" s="4">
        <f t="shared" si="0"/>
        <v>23.184138840000003</v>
      </c>
      <c r="D28" s="17">
        <f>ABS('Land - flooding - sea levels'!K27-C28)</f>
        <v>10.788568840000018</v>
      </c>
    </row>
    <row r="29" spans="1:4" x14ac:dyDescent="0.25">
      <c r="A29" s="19">
        <v>270</v>
      </c>
      <c r="B29" s="4">
        <v>71.942926189999994</v>
      </c>
      <c r="C29" s="4">
        <f t="shared" si="0"/>
        <v>20.942926189999994</v>
      </c>
      <c r="D29" s="17">
        <f>ABS('Land - flooding - sea levels'!K28-C29)</f>
        <v>5.0751541899999992</v>
      </c>
    </row>
    <row r="30" spans="1:4" x14ac:dyDescent="0.25">
      <c r="A30" s="19">
        <v>260</v>
      </c>
      <c r="B30" s="4">
        <v>78.890685410000003</v>
      </c>
      <c r="C30" s="4">
        <f t="shared" si="0"/>
        <v>27.890685410000003</v>
      </c>
      <c r="D30" s="17">
        <f>ABS('Land - flooding - sea levels'!K29-C30)</f>
        <v>26.112517410000017</v>
      </c>
    </row>
    <row r="31" spans="1:4" x14ac:dyDescent="0.25">
      <c r="A31" s="19">
        <v>250</v>
      </c>
      <c r="B31" s="4">
        <v>60.960984179999997</v>
      </c>
      <c r="C31" s="4">
        <f t="shared" si="0"/>
        <v>9.960984179999997</v>
      </c>
      <c r="D31" s="17">
        <f>ABS('Land - flooding - sea levels'!K30-C31)</f>
        <v>8.6741681800000023</v>
      </c>
    </row>
    <row r="32" spans="1:4" x14ac:dyDescent="0.25">
      <c r="A32" s="19">
        <v>240</v>
      </c>
      <c r="B32" s="4">
        <v>69.477592270000002</v>
      </c>
      <c r="C32" s="4">
        <f t="shared" si="0"/>
        <v>18.477592270000002</v>
      </c>
      <c r="D32" s="17">
        <f>ABS('Land - flooding - sea levels'!K31-C32)</f>
        <v>23.764975270000001</v>
      </c>
    </row>
    <row r="33" spans="1:4" x14ac:dyDescent="0.25">
      <c r="A33" s="19">
        <v>230</v>
      </c>
      <c r="B33" s="4">
        <v>66.115773290000007</v>
      </c>
      <c r="C33" s="4">
        <f t="shared" si="0"/>
        <v>15.115773290000007</v>
      </c>
      <c r="D33" s="17">
        <f>ABS('Land - flooding - sea levels'!K32-C33)</f>
        <v>21.636621290000001</v>
      </c>
    </row>
    <row r="34" spans="1:4" x14ac:dyDescent="0.25">
      <c r="A34" s="19">
        <v>220</v>
      </c>
      <c r="B34" s="4">
        <v>71.494683660000007</v>
      </c>
      <c r="C34" s="4">
        <f t="shared" si="0"/>
        <v>20.494683660000007</v>
      </c>
      <c r="D34" s="17">
        <f>ABS('Land - flooding - sea levels'!K33-C34)</f>
        <v>23.493026660000005</v>
      </c>
    </row>
    <row r="35" spans="1:4" x14ac:dyDescent="0.25">
      <c r="A35" s="19">
        <v>210</v>
      </c>
      <c r="B35" s="4">
        <v>61.633347980000003</v>
      </c>
      <c r="C35" s="4">
        <f t="shared" si="0"/>
        <v>10.633347980000003</v>
      </c>
      <c r="D35" s="17">
        <f>ABS('Land - flooding - sea levels'!K34-C35)</f>
        <v>24.001910979999991</v>
      </c>
    </row>
    <row r="36" spans="1:4" x14ac:dyDescent="0.25">
      <c r="A36" s="19">
        <v>200</v>
      </c>
      <c r="B36" s="4">
        <v>58.719771530000003</v>
      </c>
      <c r="C36" s="4">
        <f t="shared" si="0"/>
        <v>7.7197715300000027</v>
      </c>
      <c r="D36" s="17">
        <f>ABS('Land - flooding - sea levels'!K35-C36)</f>
        <v>11.087027530000022</v>
      </c>
    </row>
    <row r="37" spans="1:4" s="83" customFormat="1" x14ac:dyDescent="0.25">
      <c r="A37" s="80">
        <v>190</v>
      </c>
      <c r="B37" s="81">
        <v>51.996133569999998</v>
      </c>
      <c r="C37" s="81">
        <f t="shared" si="0"/>
        <v>0.9961335699999978</v>
      </c>
      <c r="D37" s="82">
        <f>ABS('Land - flooding - sea levels'!K36-C37)</f>
        <v>5.7249285699999817</v>
      </c>
    </row>
    <row r="38" spans="1:4" s="83" customFormat="1" x14ac:dyDescent="0.25">
      <c r="A38" s="80">
        <v>180</v>
      </c>
      <c r="B38" s="81">
        <v>43.255404220000003</v>
      </c>
      <c r="C38" s="81">
        <f t="shared" si="0"/>
        <v>-7.7445957799999974</v>
      </c>
      <c r="D38" s="82">
        <f>ABS('Land - flooding - sea levels'!K37-C38)</f>
        <v>1.7928347799999997</v>
      </c>
    </row>
    <row r="39" spans="1:4" s="83" customFormat="1" x14ac:dyDescent="0.25">
      <c r="A39" s="80">
        <v>170</v>
      </c>
      <c r="B39" s="81">
        <v>55.35795255</v>
      </c>
      <c r="C39" s="81">
        <f t="shared" si="0"/>
        <v>4.3579525500000003</v>
      </c>
      <c r="D39" s="82">
        <f>ABS('Land - flooding - sea levels'!K38-C39)</f>
        <v>3.4345004500000016</v>
      </c>
    </row>
    <row r="40" spans="1:4" x14ac:dyDescent="0.25">
      <c r="A40" s="19">
        <v>160</v>
      </c>
      <c r="B40" s="4">
        <v>74.856502640000002</v>
      </c>
      <c r="C40" s="4">
        <f t="shared" si="0"/>
        <v>23.856502640000002</v>
      </c>
      <c r="D40" s="17">
        <f>ABS('Land - flooding - sea levels'!K39-C40)</f>
        <v>7.93222564000002</v>
      </c>
    </row>
    <row r="41" spans="1:4" x14ac:dyDescent="0.25">
      <c r="A41" s="19">
        <v>150</v>
      </c>
      <c r="B41" s="4">
        <v>54.685588750000001</v>
      </c>
      <c r="C41" s="4">
        <f t="shared" si="0"/>
        <v>3.6855887500000009</v>
      </c>
      <c r="D41" s="17">
        <f>ABS('Land - flooding - sea levels'!K40-C41)</f>
        <v>6.6338572499999913</v>
      </c>
    </row>
    <row r="42" spans="1:4" x14ac:dyDescent="0.25">
      <c r="A42" s="19">
        <v>140</v>
      </c>
      <c r="B42" s="4">
        <v>56.254437609999997</v>
      </c>
      <c r="C42" s="4">
        <f t="shared" si="0"/>
        <v>5.2544376099999965</v>
      </c>
      <c r="D42" s="17">
        <f>ABS('Land - flooding - sea levels'!K41-C42)</f>
        <v>2.8751433899999981</v>
      </c>
    </row>
    <row r="43" spans="1:4" x14ac:dyDescent="0.25">
      <c r="A43" s="19">
        <v>130</v>
      </c>
      <c r="B43" s="4">
        <v>50.65140598</v>
      </c>
      <c r="C43" s="4">
        <f t="shared" si="0"/>
        <v>-0.34859402000000017</v>
      </c>
      <c r="D43" s="17">
        <f>ABS('Land - flooding - sea levels'!K42-C43)</f>
        <v>20.340559019999986</v>
      </c>
    </row>
    <row r="44" spans="1:4" x14ac:dyDescent="0.25">
      <c r="A44" s="19">
        <v>120</v>
      </c>
      <c r="B44" s="4">
        <v>80.011291740000004</v>
      </c>
      <c r="C44" s="4">
        <f t="shared" si="0"/>
        <v>29.011291740000004</v>
      </c>
      <c r="D44" s="17">
        <f>ABS('Land - flooding - sea levels'!K43-C44)</f>
        <v>0.30067774000000469</v>
      </c>
    </row>
    <row r="45" spans="1:4" x14ac:dyDescent="0.25">
      <c r="A45" s="19">
        <v>110</v>
      </c>
      <c r="B45" s="4">
        <v>66.339894549999997</v>
      </c>
      <c r="C45" s="4">
        <f t="shared" si="0"/>
        <v>15.339894549999997</v>
      </c>
      <c r="D45" s="17">
        <f>ABS('Land - flooding - sea levels'!K44-C45)</f>
        <v>6.6877904500000014</v>
      </c>
    </row>
    <row r="46" spans="1:4" x14ac:dyDescent="0.25">
      <c r="A46" s="19">
        <v>100</v>
      </c>
      <c r="B46" s="4">
        <v>73.960017570000005</v>
      </c>
      <c r="C46" s="4">
        <f t="shared" si="0"/>
        <v>22.960017570000005</v>
      </c>
      <c r="D46" s="17">
        <f>ABS('Land - flooding - sea levels'!K45-C46)</f>
        <v>10.42899843</v>
      </c>
    </row>
    <row r="47" spans="1:4" x14ac:dyDescent="0.25">
      <c r="A47" s="19">
        <v>90</v>
      </c>
      <c r="B47" s="4">
        <v>83.821353250000001</v>
      </c>
      <c r="C47" s="4">
        <f t="shared" si="0"/>
        <v>32.821353250000001</v>
      </c>
      <c r="D47" s="17">
        <f>ABS('Land - flooding - sea levels'!K46-C47)</f>
        <v>4.5185662499999992</v>
      </c>
    </row>
    <row r="48" spans="1:4" x14ac:dyDescent="0.25">
      <c r="A48" s="19">
        <v>80</v>
      </c>
      <c r="B48" s="4">
        <v>97.268629169999997</v>
      </c>
      <c r="C48" s="4">
        <f t="shared" si="0"/>
        <v>46.268629169999997</v>
      </c>
      <c r="D48" s="17">
        <f>ABS('Land - flooding - sea levels'!K47-C48)</f>
        <v>2.2848441700000066</v>
      </c>
    </row>
    <row r="49" spans="1:4" x14ac:dyDescent="0.25">
      <c r="A49" s="19">
        <v>70</v>
      </c>
      <c r="B49" s="4">
        <v>76.201230229999993</v>
      </c>
      <c r="C49" s="4">
        <f t="shared" si="0"/>
        <v>25.201230229999993</v>
      </c>
      <c r="D49" s="17">
        <f>ABS('Land - flooding - sea levels'!K48-C49)</f>
        <v>8.6024072299999759</v>
      </c>
    </row>
    <row r="50" spans="1:4" x14ac:dyDescent="0.25">
      <c r="A50" s="19">
        <v>60</v>
      </c>
      <c r="B50" s="4">
        <v>61.85746924</v>
      </c>
      <c r="C50" s="4">
        <f t="shared" si="0"/>
        <v>10.85746924</v>
      </c>
      <c r="D50" s="17">
        <f>ABS('Land - flooding - sea levels'!K49-C50)</f>
        <v>1.7399837600000083</v>
      </c>
    </row>
    <row r="51" spans="1:4" x14ac:dyDescent="0.25">
      <c r="A51" s="19">
        <v>50</v>
      </c>
      <c r="B51" s="4">
        <v>73.735896310000001</v>
      </c>
      <c r="C51" s="4">
        <f t="shared" si="0"/>
        <v>22.735896310000001</v>
      </c>
      <c r="D51" s="17">
        <f>ABS('Land - flooding - sea levels'!K50-C51)</f>
        <v>16.062841309999989</v>
      </c>
    </row>
    <row r="52" spans="1:4" x14ac:dyDescent="0.25">
      <c r="A52" s="19">
        <v>40</v>
      </c>
      <c r="B52" s="4">
        <v>55.133831280000003</v>
      </c>
      <c r="C52" s="4">
        <f t="shared" si="0"/>
        <v>4.1338312800000026</v>
      </c>
      <c r="D52" s="17">
        <f>ABS('Land - flooding - sea levels'!K51-C52)</f>
        <v>6.3682447199999928</v>
      </c>
    </row>
    <row r="53" spans="1:4" x14ac:dyDescent="0.25">
      <c r="A53" s="19">
        <v>30</v>
      </c>
      <c r="B53" s="4">
        <v>44.824253079999998</v>
      </c>
      <c r="C53" s="4">
        <f t="shared" si="0"/>
        <v>-6.1757469200000017</v>
      </c>
      <c r="D53" s="17">
        <f>ABS('Land - flooding - sea levels'!K52-C53)</f>
        <v>10.776523920000002</v>
      </c>
    </row>
    <row r="54" spans="1:4" x14ac:dyDescent="0.25">
      <c r="A54" s="19">
        <v>20</v>
      </c>
      <c r="B54" s="4">
        <v>49.082557119999997</v>
      </c>
      <c r="C54" s="4">
        <f t="shared" si="0"/>
        <v>-1.917442880000003</v>
      </c>
      <c r="D54" s="17">
        <f>ABS('Land - flooding - sea levels'!K53-C54)</f>
        <v>5.3084108799999967</v>
      </c>
    </row>
    <row r="55" spans="1:4" x14ac:dyDescent="0.25">
      <c r="A55" s="19">
        <v>10</v>
      </c>
      <c r="B55" s="4">
        <v>44.376010540000003</v>
      </c>
      <c r="C55" s="4">
        <f t="shared" si="0"/>
        <v>-6.6239894599999971</v>
      </c>
      <c r="D55" s="17">
        <f>ABS('Land - flooding - sea levels'!K54-C55)</f>
        <v>9.1653084599999914</v>
      </c>
    </row>
    <row r="56" spans="1:4" x14ac:dyDescent="0.25">
      <c r="A56" s="19">
        <v>0</v>
      </c>
      <c r="B56" s="19">
        <v>51.099648510000002</v>
      </c>
      <c r="C56" s="4">
        <f t="shared" si="0"/>
        <v>9.9648510000001522E-2</v>
      </c>
      <c r="D56" s="17">
        <f>ABS('Land - flooding - sea levels'!K55-C56)</f>
        <v>0.10325751000000594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" zoomScale="70" zoomScaleNormal="70" workbookViewId="0">
      <selection activeCell="J11" sqref="J11"/>
    </sheetView>
  </sheetViews>
  <sheetFormatPr defaultRowHeight="15" x14ac:dyDescent="0.25"/>
  <cols>
    <col min="1" max="1" width="9.42578125" customWidth="1"/>
    <col min="2" max="3" width="23.140625" customWidth="1"/>
    <col min="4" max="4" width="35.85546875" bestFit="1" customWidth="1"/>
  </cols>
  <sheetData>
    <row r="1" spans="1:8" ht="25.5" x14ac:dyDescent="0.25">
      <c r="A1" s="1" t="s">
        <v>0</v>
      </c>
      <c r="B1" s="5" t="s">
        <v>33</v>
      </c>
      <c r="C1" s="5" t="s">
        <v>34</v>
      </c>
      <c r="D1" s="78" t="s">
        <v>32</v>
      </c>
    </row>
    <row r="2" spans="1:8" x14ac:dyDescent="0.25">
      <c r="A2" s="2" t="s">
        <v>1</v>
      </c>
      <c r="B2" s="2" t="s">
        <v>6</v>
      </c>
      <c r="C2" s="2" t="s">
        <v>6</v>
      </c>
      <c r="D2" s="2" t="s">
        <v>6</v>
      </c>
      <c r="G2" s="15" t="s">
        <v>11</v>
      </c>
      <c r="H2" s="15" t="s">
        <v>12</v>
      </c>
    </row>
    <row r="3" spans="1:8" x14ac:dyDescent="0.25">
      <c r="A3" s="3">
        <v>520</v>
      </c>
      <c r="B3" s="4">
        <v>245.7414275202355</v>
      </c>
      <c r="C3" s="4">
        <v>182.80893190694519</v>
      </c>
      <c r="D3" s="17">
        <v>57</v>
      </c>
      <c r="F3" t="s">
        <v>10</v>
      </c>
      <c r="G3">
        <f>PEARSON(B8:B55,D8:D55)</f>
        <v>0.68221799100724267</v>
      </c>
      <c r="H3">
        <f>PEARSON(C8:C55,D8:D55)</f>
        <v>0.79338871816785428</v>
      </c>
    </row>
    <row r="4" spans="1:8" x14ac:dyDescent="0.25">
      <c r="A4" s="3">
        <v>510</v>
      </c>
      <c r="B4" s="4">
        <v>304.19898115129899</v>
      </c>
      <c r="C4" s="4">
        <v>221.50836021961848</v>
      </c>
      <c r="D4" s="17">
        <v>79.899940668720006</v>
      </c>
    </row>
    <row r="5" spans="1:8" x14ac:dyDescent="0.25">
      <c r="A5" s="3">
        <v>500</v>
      </c>
      <c r="B5" s="4">
        <v>245.92634855946116</v>
      </c>
      <c r="C5" s="4">
        <v>198.47085526688178</v>
      </c>
      <c r="D5" s="17">
        <v>102.8121503686</v>
      </c>
    </row>
    <row r="6" spans="1:8" x14ac:dyDescent="0.25">
      <c r="A6" s="3">
        <v>490</v>
      </c>
      <c r="B6" s="4">
        <v>234.87540612441276</v>
      </c>
      <c r="C6" s="4">
        <v>177.85020659987549</v>
      </c>
      <c r="D6" s="17">
        <v>128.72119124344999</v>
      </c>
    </row>
    <row r="7" spans="1:8" x14ac:dyDescent="0.25">
      <c r="A7" s="3">
        <v>480</v>
      </c>
      <c r="B7" s="4">
        <v>242.22071092998249</v>
      </c>
      <c r="C7" s="4">
        <v>184.72608818701534</v>
      </c>
      <c r="D7" s="17">
        <v>171.64858440963334</v>
      </c>
    </row>
    <row r="8" spans="1:8" x14ac:dyDescent="0.25">
      <c r="A8" s="3">
        <v>470</v>
      </c>
      <c r="B8" s="4">
        <v>241.3214467651554</v>
      </c>
      <c r="C8" s="4">
        <v>189.85530084338038</v>
      </c>
      <c r="D8" s="17">
        <v>177.18775866564999</v>
      </c>
    </row>
    <row r="9" spans="1:8" x14ac:dyDescent="0.25">
      <c r="A9" s="3">
        <v>460</v>
      </c>
      <c r="B9" s="4">
        <v>249.38723608988514</v>
      </c>
      <c r="C9" s="4">
        <v>199.82688062489393</v>
      </c>
      <c r="D9" s="17">
        <v>205.42901565855999</v>
      </c>
    </row>
    <row r="10" spans="1:8" x14ac:dyDescent="0.25">
      <c r="A10" s="3">
        <v>450</v>
      </c>
      <c r="B10" s="4">
        <v>181.30023773136355</v>
      </c>
      <c r="C10" s="4">
        <v>134.37164770476028</v>
      </c>
      <c r="D10" s="17">
        <v>194.89267236945</v>
      </c>
    </row>
    <row r="11" spans="1:8" x14ac:dyDescent="0.25">
      <c r="A11" s="3">
        <v>440</v>
      </c>
      <c r="B11" s="4">
        <v>175.37433633327672</v>
      </c>
      <c r="C11" s="4">
        <v>132.50853568800579</v>
      </c>
      <c r="D11" s="17">
        <v>155.24623251023999</v>
      </c>
    </row>
    <row r="12" spans="1:8" x14ac:dyDescent="0.25">
      <c r="A12" s="3">
        <v>430</v>
      </c>
      <c r="B12" s="4">
        <v>261.80592064300674</v>
      </c>
      <c r="C12" s="4">
        <v>222.74696892511463</v>
      </c>
      <c r="D12" s="17">
        <v>187.34443179453334</v>
      </c>
    </row>
    <row r="13" spans="1:8" x14ac:dyDescent="0.25">
      <c r="A13" s="3">
        <v>420</v>
      </c>
      <c r="B13" s="4">
        <v>259.03469745853852</v>
      </c>
      <c r="C13" s="4">
        <v>214.96539876606096</v>
      </c>
      <c r="D13" s="17">
        <v>166.62220722789999</v>
      </c>
    </row>
    <row r="14" spans="1:8" x14ac:dyDescent="0.25">
      <c r="A14" s="3">
        <v>410</v>
      </c>
      <c r="B14" s="4">
        <v>150.06160072451465</v>
      </c>
      <c r="C14" s="4">
        <v>126.83866530820167</v>
      </c>
      <c r="D14" s="17">
        <v>135.89766735419997</v>
      </c>
    </row>
    <row r="15" spans="1:8" x14ac:dyDescent="0.25">
      <c r="A15" s="3">
        <v>400</v>
      </c>
      <c r="B15" s="4">
        <v>169.4146374596705</v>
      </c>
      <c r="C15" s="4">
        <v>129.07371370351504</v>
      </c>
      <c r="D15" s="17">
        <v>130.43665574953334</v>
      </c>
    </row>
    <row r="16" spans="1:8" x14ac:dyDescent="0.25">
      <c r="A16" s="3">
        <v>390</v>
      </c>
      <c r="B16" s="4">
        <v>259.03895398200029</v>
      </c>
      <c r="C16" s="4">
        <v>204.65691402049018</v>
      </c>
      <c r="D16" s="17">
        <v>160.9809028256</v>
      </c>
    </row>
    <row r="17" spans="1:4" x14ac:dyDescent="0.25">
      <c r="A17" s="3">
        <v>380</v>
      </c>
      <c r="B17" s="4">
        <v>246.88390785079523</v>
      </c>
      <c r="C17" s="4">
        <v>198.51451293371815</v>
      </c>
      <c r="D17" s="17">
        <v>159.14238133060002</v>
      </c>
    </row>
    <row r="18" spans="1:4" x14ac:dyDescent="0.25">
      <c r="A18" s="3">
        <v>370</v>
      </c>
      <c r="B18" s="4">
        <v>231.97099677364582</v>
      </c>
      <c r="C18" s="4">
        <v>205.17650421690152</v>
      </c>
      <c r="D18" s="17">
        <v>128.54966267903333</v>
      </c>
    </row>
    <row r="19" spans="1:4" x14ac:dyDescent="0.25">
      <c r="A19" s="3">
        <v>360</v>
      </c>
      <c r="B19" s="4">
        <v>103.85016697798154</v>
      </c>
      <c r="C19" s="4">
        <v>57.501816946850006</v>
      </c>
      <c r="D19" s="17">
        <v>104.828102870745</v>
      </c>
    </row>
    <row r="20" spans="1:4" x14ac:dyDescent="0.25">
      <c r="A20" s="14">
        <v>350</v>
      </c>
      <c r="B20" s="4">
        <v>147.21400350936779</v>
      </c>
      <c r="C20" s="4">
        <v>89.839253976340089</v>
      </c>
      <c r="D20" s="17">
        <v>108.23542211180001</v>
      </c>
    </row>
    <row r="21" spans="1:4" x14ac:dyDescent="0.25">
      <c r="A21" s="14">
        <v>340</v>
      </c>
      <c r="B21" s="4">
        <v>123.44424633497482</v>
      </c>
      <c r="C21" s="4">
        <v>41.378858889454925</v>
      </c>
      <c r="D21" s="17">
        <v>73.897335223546676</v>
      </c>
    </row>
    <row r="22" spans="1:4" x14ac:dyDescent="0.25">
      <c r="A22" s="14">
        <v>330</v>
      </c>
      <c r="B22" s="4">
        <v>135.43711439406806</v>
      </c>
      <c r="C22" s="4">
        <v>57.602490519046839</v>
      </c>
      <c r="D22" s="17">
        <v>41.184924166369996</v>
      </c>
    </row>
    <row r="23" spans="1:4" x14ac:dyDescent="0.25">
      <c r="A23" s="14">
        <v>320</v>
      </c>
      <c r="B23" s="4">
        <v>83.670515650648184</v>
      </c>
      <c r="C23" s="4">
        <v>22.551417897775504</v>
      </c>
      <c r="D23" s="17">
        <v>15.956095106389883</v>
      </c>
    </row>
    <row r="24" spans="1:4" x14ac:dyDescent="0.25">
      <c r="A24" s="14">
        <v>310</v>
      </c>
      <c r="B24" s="4">
        <v>165.81845248202853</v>
      </c>
      <c r="C24" s="4">
        <v>81.752680138110577</v>
      </c>
      <c r="D24" s="17">
        <v>41.997314927153333</v>
      </c>
    </row>
    <row r="25" spans="1:4" x14ac:dyDescent="0.25">
      <c r="A25" s="14">
        <v>300</v>
      </c>
      <c r="B25" s="4">
        <v>156.55505179147559</v>
      </c>
      <c r="C25" s="4">
        <v>53.585781400350889</v>
      </c>
      <c r="D25" s="17">
        <v>68.480860232600008</v>
      </c>
    </row>
    <row r="26" spans="1:4" x14ac:dyDescent="0.25">
      <c r="A26" s="14">
        <v>290</v>
      </c>
      <c r="B26" s="4">
        <v>113.52082979566417</v>
      </c>
      <c r="C26" s="4">
        <v>34.418644931227675</v>
      </c>
      <c r="D26" s="17">
        <v>45.453284605690001</v>
      </c>
    </row>
    <row r="27" spans="1:4" x14ac:dyDescent="0.25">
      <c r="A27" s="14">
        <v>280</v>
      </c>
      <c r="B27" s="4">
        <v>139.62521650534899</v>
      </c>
      <c r="C27" s="4">
        <v>70.162279956981862</v>
      </c>
      <c r="D27" s="17">
        <v>47.727334833040004</v>
      </c>
    </row>
    <row r="28" spans="1:4" x14ac:dyDescent="0.25">
      <c r="A28" s="14">
        <v>270</v>
      </c>
      <c r="B28" s="4">
        <v>154.74161430916402</v>
      </c>
      <c r="C28" s="4">
        <v>89.815882719193951</v>
      </c>
      <c r="D28" s="17">
        <v>37.648466631743332</v>
      </c>
    </row>
    <row r="29" spans="1:4" x14ac:dyDescent="0.25">
      <c r="A29" s="14">
        <v>260</v>
      </c>
      <c r="B29" s="4">
        <v>73.191469972264699</v>
      </c>
      <c r="C29" s="4">
        <v>10.064911982792703</v>
      </c>
      <c r="D29" s="17">
        <v>-12.582394595945667</v>
      </c>
    </row>
    <row r="30" spans="1:4" x14ac:dyDescent="0.25">
      <c r="A30" s="14">
        <v>250</v>
      </c>
      <c r="B30" s="4">
        <v>72.000283013528048</v>
      </c>
      <c r="C30" s="4">
        <v>7.2837267221372883</v>
      </c>
      <c r="D30" s="17">
        <v>11.61808121786575</v>
      </c>
    </row>
    <row r="31" spans="1:4" x14ac:dyDescent="0.25">
      <c r="A31" s="14">
        <v>240</v>
      </c>
      <c r="B31" s="4">
        <v>40.078824927831512</v>
      </c>
      <c r="C31" s="4">
        <v>-29.928018339276612</v>
      </c>
      <c r="D31" s="17">
        <v>8.3699858076261666</v>
      </c>
    </row>
    <row r="32" spans="1:4" x14ac:dyDescent="0.25">
      <c r="A32" s="14">
        <v>230</v>
      </c>
      <c r="B32" s="4">
        <v>37.012362030905187</v>
      </c>
      <c r="C32" s="4">
        <v>-36.909763966717577</v>
      </c>
      <c r="D32" s="17">
        <v>38.262463514888331</v>
      </c>
    </row>
    <row r="33" spans="1:4" x14ac:dyDescent="0.25">
      <c r="A33" s="14">
        <v>220</v>
      </c>
      <c r="B33" s="4">
        <v>57.715633667289396</v>
      </c>
      <c r="C33" s="4">
        <v>-16.971432614478967</v>
      </c>
      <c r="D33" s="17">
        <v>15.839642914525399</v>
      </c>
    </row>
    <row r="34" spans="1:4" x14ac:dyDescent="0.25">
      <c r="A34" s="14">
        <v>210</v>
      </c>
      <c r="B34" s="4">
        <v>14.654180109809225</v>
      </c>
      <c r="C34" s="4">
        <v>-75.669683590875579</v>
      </c>
      <c r="D34" s="17">
        <v>2.0373922182956661</v>
      </c>
    </row>
    <row r="35" spans="1:4" x14ac:dyDescent="0.25">
      <c r="A35" s="14">
        <v>200</v>
      </c>
      <c r="B35" s="4">
        <v>55.724458029093796</v>
      </c>
      <c r="C35" s="4">
        <v>-19.059580007924488</v>
      </c>
      <c r="D35" s="17">
        <v>-10.739094260267599</v>
      </c>
    </row>
    <row r="36" spans="1:4" x14ac:dyDescent="0.25">
      <c r="A36" s="14">
        <v>190</v>
      </c>
      <c r="B36" s="4">
        <v>47.793264278032616</v>
      </c>
      <c r="C36" s="4">
        <v>-26.766259127186188</v>
      </c>
      <c r="D36" s="17">
        <v>62.697002894079993</v>
      </c>
    </row>
    <row r="37" spans="1:4" x14ac:dyDescent="0.25">
      <c r="A37" s="14">
        <v>180</v>
      </c>
      <c r="B37" s="4">
        <v>24.992568064753453</v>
      </c>
      <c r="C37" s="4">
        <v>-33.688577574008029</v>
      </c>
      <c r="D37" s="17">
        <v>86.995750061479995</v>
      </c>
    </row>
    <row r="38" spans="1:4" x14ac:dyDescent="0.25">
      <c r="A38" s="14">
        <v>170</v>
      </c>
      <c r="B38" s="4">
        <v>118.35818758136629</v>
      </c>
      <c r="C38" s="4">
        <v>44.107392313352591</v>
      </c>
      <c r="D38" s="17">
        <v>119.0317054037</v>
      </c>
    </row>
    <row r="39" spans="1:4" x14ac:dyDescent="0.25">
      <c r="A39" s="14">
        <v>160</v>
      </c>
      <c r="B39" s="4">
        <v>200.87357219675096</v>
      </c>
      <c r="C39" s="4">
        <v>90.135716307239392</v>
      </c>
      <c r="D39" s="17">
        <v>121.690308721275</v>
      </c>
    </row>
    <row r="40" spans="1:4" x14ac:dyDescent="0.25">
      <c r="A40" s="14">
        <v>150</v>
      </c>
      <c r="B40" s="4">
        <v>153.13404652742406</v>
      </c>
      <c r="C40" s="4">
        <v>58.410856398935827</v>
      </c>
      <c r="D40" s="17">
        <v>143.585522635475</v>
      </c>
    </row>
    <row r="41" spans="1:4" x14ac:dyDescent="0.25">
      <c r="A41" s="3">
        <v>140</v>
      </c>
      <c r="B41" s="4">
        <v>129.50789041716192</v>
      </c>
      <c r="C41" s="4">
        <v>46.015628007018705</v>
      </c>
      <c r="D41" s="17">
        <v>101.36970689651834</v>
      </c>
    </row>
    <row r="42" spans="1:4" x14ac:dyDescent="0.25">
      <c r="A42" s="3">
        <v>130</v>
      </c>
      <c r="B42" s="4">
        <v>158.33052583913513</v>
      </c>
      <c r="C42" s="4">
        <v>113.15993094469908</v>
      </c>
      <c r="D42" s="17">
        <v>139.67710644118</v>
      </c>
    </row>
    <row r="43" spans="1:4" x14ac:dyDescent="0.25">
      <c r="A43" s="3">
        <v>120</v>
      </c>
      <c r="B43" s="4">
        <v>210.69011716760059</v>
      </c>
      <c r="C43" s="4">
        <v>162.50984321050547</v>
      </c>
      <c r="D43" s="17">
        <v>141.63400095943334</v>
      </c>
    </row>
    <row r="44" spans="1:4" x14ac:dyDescent="0.25">
      <c r="A44" s="3">
        <v>110</v>
      </c>
      <c r="B44" s="4">
        <v>157.05071602422592</v>
      </c>
      <c r="C44" s="4">
        <v>124.6826569310013</v>
      </c>
      <c r="D44" s="17">
        <v>148.13119687682502</v>
      </c>
    </row>
    <row r="45" spans="1:4" x14ac:dyDescent="0.25">
      <c r="A45" s="3">
        <v>100</v>
      </c>
      <c r="B45" s="4">
        <v>212.74343125601408</v>
      </c>
      <c r="C45" s="4">
        <v>188.9908643233147</v>
      </c>
      <c r="D45" s="17">
        <v>222.19606422728336</v>
      </c>
    </row>
    <row r="46" spans="1:4" x14ac:dyDescent="0.25">
      <c r="A46" s="3">
        <v>90</v>
      </c>
      <c r="B46" s="4">
        <v>211.9201166015736</v>
      </c>
      <c r="C46" s="4">
        <v>160.20143204845195</v>
      </c>
      <c r="D46" s="17">
        <v>234.45945945946664</v>
      </c>
    </row>
    <row r="47" spans="1:4" x14ac:dyDescent="0.25">
      <c r="A47" s="3">
        <v>80</v>
      </c>
      <c r="B47" s="4">
        <v>283.40736967227031</v>
      </c>
      <c r="C47" s="4">
        <v>248.96012339389819</v>
      </c>
      <c r="D47" s="17">
        <v>223.98648648650001</v>
      </c>
    </row>
    <row r="48" spans="1:4" x14ac:dyDescent="0.25">
      <c r="A48" s="3">
        <v>70</v>
      </c>
      <c r="B48" s="4">
        <v>138.78976623082588</v>
      </c>
      <c r="C48" s="4">
        <v>93.953829173034578</v>
      </c>
      <c r="D48" s="17">
        <v>214.32432432432</v>
      </c>
    </row>
    <row r="49" spans="1:4" x14ac:dyDescent="0.25">
      <c r="A49" s="3">
        <v>60</v>
      </c>
      <c r="B49" s="4">
        <v>84.595635931397553</v>
      </c>
      <c r="C49" s="4">
        <v>71.304992358634806</v>
      </c>
      <c r="D49" s="17">
        <v>194.59459459456664</v>
      </c>
    </row>
    <row r="50" spans="1:4" x14ac:dyDescent="0.25">
      <c r="A50" s="3">
        <v>50</v>
      </c>
      <c r="B50" s="4">
        <v>46.546063281824914</v>
      </c>
      <c r="C50" s="4">
        <v>37.771296767985582</v>
      </c>
      <c r="D50" s="17">
        <v>174.6214628075</v>
      </c>
    </row>
    <row r="51" spans="1:4" x14ac:dyDescent="0.25">
      <c r="A51" s="3">
        <v>40</v>
      </c>
      <c r="B51" s="4">
        <v>23.796654780098542</v>
      </c>
      <c r="C51" s="4">
        <v>59.444591611479005</v>
      </c>
      <c r="D51" s="17">
        <v>124.45909097071201</v>
      </c>
    </row>
    <row r="52" spans="1:4" x14ac:dyDescent="0.25">
      <c r="A52" s="3">
        <v>30</v>
      </c>
      <c r="B52" s="4">
        <v>-2.8739174732552333</v>
      </c>
      <c r="C52" s="4">
        <v>26.041642610516789</v>
      </c>
      <c r="D52" s="17">
        <v>51.027336932666664</v>
      </c>
    </row>
    <row r="53" spans="1:4" x14ac:dyDescent="0.25">
      <c r="A53" s="3">
        <v>20</v>
      </c>
      <c r="B53" s="4">
        <v>1.9354842361463946</v>
      </c>
      <c r="C53" s="4">
        <v>19.193796343465184</v>
      </c>
      <c r="D53" s="17">
        <v>56.568478669603337</v>
      </c>
    </row>
    <row r="54" spans="1:4" x14ac:dyDescent="0.25">
      <c r="A54" s="3">
        <v>10</v>
      </c>
      <c r="B54" s="4">
        <v>-3.6183505971585408</v>
      </c>
      <c r="C54" s="4">
        <v>14.384553121639183</v>
      </c>
      <c r="D54" s="17">
        <v>60.358562381857993</v>
      </c>
    </row>
    <row r="55" spans="1:4" x14ac:dyDescent="0.25">
      <c r="A55" s="3">
        <v>0</v>
      </c>
      <c r="B55" s="4">
        <v>-3.0163980971306684E-14</v>
      </c>
      <c r="C55" s="4">
        <v>-2.0427916454431507E-2</v>
      </c>
      <c r="D55" s="17">
        <v>20.628146859474999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80" zoomScaleNormal="80" workbookViewId="0">
      <selection activeCell="B4" sqref="B4"/>
    </sheetView>
  </sheetViews>
  <sheetFormatPr defaultRowHeight="15" x14ac:dyDescent="0.25"/>
  <cols>
    <col min="2" max="2" width="15.85546875" customWidth="1"/>
    <col min="3" max="3" width="17.42578125" customWidth="1"/>
    <col min="4" max="5" width="10.85546875" customWidth="1"/>
    <col min="6" max="6" width="13.7109375" customWidth="1"/>
  </cols>
  <sheetData>
    <row r="1" spans="1:7" ht="90" x14ac:dyDescent="0.25">
      <c r="A1" s="84" t="s">
        <v>0</v>
      </c>
      <c r="B1" s="84" t="s">
        <v>75</v>
      </c>
      <c r="C1" s="84" t="s">
        <v>76</v>
      </c>
      <c r="D1" s="84" t="s">
        <v>77</v>
      </c>
      <c r="E1" s="84" t="s">
        <v>80</v>
      </c>
      <c r="F1" s="84" t="s">
        <v>78</v>
      </c>
      <c r="G1" s="85" t="s">
        <v>79</v>
      </c>
    </row>
    <row r="2" spans="1:7" ht="15.75" x14ac:dyDescent="0.25">
      <c r="A2" s="86" t="s">
        <v>44</v>
      </c>
      <c r="B2" s="86" t="s">
        <v>45</v>
      </c>
      <c r="C2" s="86" t="s">
        <v>45</v>
      </c>
      <c r="D2" s="2" t="s">
        <v>55</v>
      </c>
      <c r="E2" s="2" t="s">
        <v>55</v>
      </c>
      <c r="F2" s="86" t="s">
        <v>45</v>
      </c>
      <c r="G2" s="86" t="s">
        <v>45</v>
      </c>
    </row>
    <row r="3" spans="1:7" x14ac:dyDescent="0.25">
      <c r="A3" s="21">
        <v>520</v>
      </c>
      <c r="B3" s="17">
        <v>57</v>
      </c>
      <c r="C3" s="17">
        <v>22.945811877266461</v>
      </c>
      <c r="D3" s="17">
        <v>83.148989459999996</v>
      </c>
      <c r="E3" s="17">
        <f>D3-51.1</f>
        <v>32.048989459999994</v>
      </c>
      <c r="F3" s="17">
        <f>(E3/176.6)*1000</f>
        <v>181.47785651189125</v>
      </c>
      <c r="G3" s="17">
        <v>66.54992815</v>
      </c>
    </row>
    <row r="4" spans="1:7" x14ac:dyDescent="0.25">
      <c r="A4" s="21">
        <v>510</v>
      </c>
      <c r="B4" s="17">
        <v>79.899940668720006</v>
      </c>
      <c r="C4" s="17">
        <v>-2.8732951232828357</v>
      </c>
      <c r="D4" s="17">
        <v>80.459534270000006</v>
      </c>
      <c r="E4" s="17">
        <f t="shared" ref="E4:E55" si="0">D4-51.1</f>
        <v>29.359534270000005</v>
      </c>
      <c r="F4" s="17">
        <f t="shared" ref="F4:F55" si="1">(E4/176.6)*1000</f>
        <v>166.24877842582109</v>
      </c>
      <c r="G4" s="17">
        <v>82.669768399999995</v>
      </c>
    </row>
    <row r="5" spans="1:7" x14ac:dyDescent="0.25">
      <c r="A5" s="21">
        <v>500</v>
      </c>
      <c r="B5" s="17">
        <v>102.8121503686</v>
      </c>
      <c r="C5" s="17">
        <v>-16.538036700190247</v>
      </c>
      <c r="D5" s="17">
        <v>84.941959580000002</v>
      </c>
      <c r="E5" s="17">
        <f t="shared" si="0"/>
        <v>33.841959580000001</v>
      </c>
      <c r="F5" s="17">
        <f t="shared" si="1"/>
        <v>191.63057519818801</v>
      </c>
      <c r="G5" s="17">
        <v>105.9459631</v>
      </c>
    </row>
    <row r="6" spans="1:7" x14ac:dyDescent="0.25">
      <c r="A6" s="21">
        <v>490</v>
      </c>
      <c r="B6" s="17">
        <v>128.72119124344999</v>
      </c>
      <c r="C6" s="17">
        <v>-11.766871482183069</v>
      </c>
      <c r="D6" s="17">
        <v>86.959050970000007</v>
      </c>
      <c r="E6" s="17">
        <f t="shared" si="0"/>
        <v>35.859050970000006</v>
      </c>
      <c r="F6" s="17">
        <f t="shared" si="1"/>
        <v>203.05238374858442</v>
      </c>
      <c r="G6" s="17">
        <v>97.908551739999993</v>
      </c>
    </row>
    <row r="7" spans="1:7" x14ac:dyDescent="0.25">
      <c r="A7" s="21">
        <v>480</v>
      </c>
      <c r="B7" s="17">
        <v>171.64858440963334</v>
      </c>
      <c r="C7" s="17">
        <v>-3.404831184391921</v>
      </c>
      <c r="D7" s="17">
        <v>95.25153779</v>
      </c>
      <c r="E7" s="17">
        <f t="shared" si="0"/>
        <v>44.151537789999999</v>
      </c>
      <c r="F7" s="17">
        <f t="shared" si="1"/>
        <v>250.0087077576444</v>
      </c>
      <c r="G7" s="17">
        <v>130.1325118</v>
      </c>
    </row>
    <row r="8" spans="1:7" x14ac:dyDescent="0.25">
      <c r="A8" s="21">
        <v>470</v>
      </c>
      <c r="B8" s="17">
        <v>177.18775866564999</v>
      </c>
      <c r="C8" s="17">
        <v>5.6979558882184316</v>
      </c>
      <c r="D8" s="17">
        <v>89.648506150000003</v>
      </c>
      <c r="E8" s="17">
        <f t="shared" si="0"/>
        <v>38.548506150000001</v>
      </c>
      <c r="F8" s="17">
        <f t="shared" si="1"/>
        <v>218.28146177802947</v>
      </c>
      <c r="G8" s="17">
        <v>161.4611238</v>
      </c>
    </row>
    <row r="9" spans="1:7" x14ac:dyDescent="0.25">
      <c r="A9" s="21">
        <v>460</v>
      </c>
      <c r="B9" s="17">
        <v>205.42901565855999</v>
      </c>
      <c r="C9" s="17">
        <v>35.204731007378697</v>
      </c>
      <c r="D9" s="17">
        <v>93.010325129999998</v>
      </c>
      <c r="E9" s="17">
        <f t="shared" si="0"/>
        <v>41.910325129999997</v>
      </c>
      <c r="F9" s="17">
        <f t="shared" si="1"/>
        <v>237.31780934314833</v>
      </c>
      <c r="G9" s="17">
        <v>139.111718</v>
      </c>
    </row>
    <row r="10" spans="1:7" x14ac:dyDescent="0.25">
      <c r="A10" s="21">
        <v>450</v>
      </c>
      <c r="B10" s="17">
        <v>194.89267236945</v>
      </c>
      <c r="C10" s="17">
        <v>80.665508819957523</v>
      </c>
      <c r="D10" s="17">
        <v>93.45856766</v>
      </c>
      <c r="E10" s="17">
        <f t="shared" si="0"/>
        <v>42.358567659999999</v>
      </c>
      <c r="F10" s="17">
        <f t="shared" si="1"/>
        <v>239.85598901472255</v>
      </c>
      <c r="G10" s="17">
        <v>114.97304509999999</v>
      </c>
    </row>
    <row r="11" spans="1:7" x14ac:dyDescent="0.25">
      <c r="A11" s="21">
        <v>440</v>
      </c>
      <c r="B11" s="17">
        <v>155.24623251023999</v>
      </c>
      <c r="C11" s="17">
        <v>71.185104558906716</v>
      </c>
      <c r="D11" s="17">
        <v>84.941959580000002</v>
      </c>
      <c r="E11" s="17">
        <f t="shared" si="0"/>
        <v>33.841959580000001</v>
      </c>
      <c r="F11" s="17">
        <f t="shared" si="1"/>
        <v>191.63057519818801</v>
      </c>
      <c r="G11" s="17">
        <v>100.6739129</v>
      </c>
    </row>
    <row r="12" spans="1:7" x14ac:dyDescent="0.25">
      <c r="A12" s="21">
        <v>430</v>
      </c>
      <c r="B12" s="17">
        <v>187.34443179453334</v>
      </c>
      <c r="C12" s="17">
        <v>50.800069770171568</v>
      </c>
      <c r="D12" s="17">
        <v>101.97517569999999</v>
      </c>
      <c r="E12" s="17">
        <f t="shared" si="0"/>
        <v>50.875175699999993</v>
      </c>
      <c r="F12" s="17">
        <f t="shared" si="1"/>
        <v>288.08140260475648</v>
      </c>
      <c r="G12" s="17">
        <v>110.5284595</v>
      </c>
    </row>
    <row r="13" spans="1:7" x14ac:dyDescent="0.25">
      <c r="A13" s="21">
        <v>420</v>
      </c>
      <c r="B13" s="17">
        <v>166.62220722789999</v>
      </c>
      <c r="C13" s="17">
        <v>35.031989399721645</v>
      </c>
      <c r="D13" s="17">
        <v>104.44050970000001</v>
      </c>
      <c r="E13" s="17">
        <f t="shared" si="0"/>
        <v>53.340509700000005</v>
      </c>
      <c r="F13" s="17">
        <f t="shared" si="1"/>
        <v>302.04139127972826</v>
      </c>
      <c r="G13" s="17">
        <v>122.1787044</v>
      </c>
    </row>
    <row r="14" spans="1:7" x14ac:dyDescent="0.25">
      <c r="A14" s="21">
        <v>410</v>
      </c>
      <c r="B14" s="17">
        <v>135.89766735419997</v>
      </c>
      <c r="C14" s="17">
        <v>53.021807339586914</v>
      </c>
      <c r="D14" s="17">
        <v>90.993233739999994</v>
      </c>
      <c r="E14" s="17">
        <f t="shared" si="0"/>
        <v>39.893233739999992</v>
      </c>
      <c r="F14" s="17">
        <f t="shared" si="1"/>
        <v>225.89600079275192</v>
      </c>
      <c r="G14" s="17">
        <v>106.0910195</v>
      </c>
    </row>
    <row r="15" spans="1:7" x14ac:dyDescent="0.25">
      <c r="A15" s="21">
        <v>400</v>
      </c>
      <c r="B15" s="17">
        <v>130.43665574953334</v>
      </c>
      <c r="C15" s="17">
        <v>70.890188628226966</v>
      </c>
      <c r="D15" s="17">
        <v>95.027416520000003</v>
      </c>
      <c r="E15" s="17">
        <f t="shared" si="0"/>
        <v>43.927416520000001</v>
      </c>
      <c r="F15" s="17">
        <f t="shared" si="1"/>
        <v>248.73961789354476</v>
      </c>
      <c r="G15" s="17">
        <v>105.21496449999999</v>
      </c>
    </row>
    <row r="16" spans="1:7" x14ac:dyDescent="0.25">
      <c r="A16" s="21">
        <v>390</v>
      </c>
      <c r="B16" s="17">
        <v>160.9809028256</v>
      </c>
      <c r="C16" s="17">
        <v>84.753985571164975</v>
      </c>
      <c r="D16" s="17">
        <v>90.096748680000005</v>
      </c>
      <c r="E16" s="17">
        <f t="shared" si="0"/>
        <v>38.996748680000003</v>
      </c>
      <c r="F16" s="17">
        <f t="shared" si="1"/>
        <v>220.81964144960364</v>
      </c>
      <c r="G16" s="17">
        <v>107.911013</v>
      </c>
    </row>
    <row r="17" spans="1:7" x14ac:dyDescent="0.25">
      <c r="A17" s="21">
        <v>380</v>
      </c>
      <c r="B17" s="17">
        <v>159.14238133060002</v>
      </c>
      <c r="C17" s="17">
        <v>81.156220504326754</v>
      </c>
      <c r="D17" s="17">
        <v>103.5440246</v>
      </c>
      <c r="E17" s="17">
        <f t="shared" si="0"/>
        <v>52.444024599999999</v>
      </c>
      <c r="F17" s="17">
        <f t="shared" si="1"/>
        <v>296.96503171007924</v>
      </c>
      <c r="G17" s="17">
        <v>102.5603608</v>
      </c>
    </row>
    <row r="18" spans="1:7" x14ac:dyDescent="0.25">
      <c r="A18" s="21">
        <v>370</v>
      </c>
      <c r="B18" s="17">
        <v>128.54966267903333</v>
      </c>
      <c r="C18" s="17">
        <v>74.016091758585873</v>
      </c>
      <c r="D18" s="17">
        <v>102.8716608</v>
      </c>
      <c r="E18" s="17">
        <f t="shared" si="0"/>
        <v>51.771660799999999</v>
      </c>
      <c r="F18" s="17">
        <f t="shared" si="1"/>
        <v>293.15776217440543</v>
      </c>
      <c r="G18" s="17">
        <v>88.263372259999997</v>
      </c>
    </row>
    <row r="19" spans="1:7" x14ac:dyDescent="0.25">
      <c r="A19" s="21">
        <v>360</v>
      </c>
      <c r="B19" s="17">
        <v>104.828102870745</v>
      </c>
      <c r="C19" s="17">
        <v>66.314979438443714</v>
      </c>
      <c r="D19" s="17">
        <v>98.83747803</v>
      </c>
      <c r="E19" s="17">
        <f t="shared" si="0"/>
        <v>47.737478029999998</v>
      </c>
      <c r="F19" s="17">
        <f t="shared" si="1"/>
        <v>270.31414513023782</v>
      </c>
      <c r="G19" s="17">
        <v>67.702519229999993</v>
      </c>
    </row>
    <row r="20" spans="1:7" x14ac:dyDescent="0.25">
      <c r="A20" s="21">
        <v>350</v>
      </c>
      <c r="B20" s="17">
        <v>108.23542211180001</v>
      </c>
      <c r="C20" s="17">
        <v>79.536361077727349</v>
      </c>
      <c r="D20" s="17">
        <v>90.544991210000006</v>
      </c>
      <c r="E20" s="17">
        <f t="shared" si="0"/>
        <v>39.444991210000005</v>
      </c>
      <c r="F20" s="17">
        <f t="shared" si="1"/>
        <v>223.35782112117784</v>
      </c>
      <c r="G20" s="17">
        <v>27.461870090000001</v>
      </c>
    </row>
    <row r="21" spans="1:7" x14ac:dyDescent="0.25">
      <c r="A21" s="21">
        <v>340</v>
      </c>
      <c r="B21" s="17">
        <v>73.897335223546676</v>
      </c>
      <c r="C21" s="17">
        <v>93.996940972653462</v>
      </c>
      <c r="D21" s="17">
        <v>84.045474519999999</v>
      </c>
      <c r="E21" s="17">
        <f t="shared" si="0"/>
        <v>32.945474519999998</v>
      </c>
      <c r="F21" s="17">
        <f t="shared" si="1"/>
        <v>186.55421585503962</v>
      </c>
      <c r="G21" s="17">
        <v>-24.413303590000002</v>
      </c>
    </row>
    <row r="22" spans="1:7" x14ac:dyDescent="0.25">
      <c r="A22" s="21">
        <v>330</v>
      </c>
      <c r="B22" s="17">
        <v>41.184924166369996</v>
      </c>
      <c r="C22" s="17">
        <v>73.503741069161805</v>
      </c>
      <c r="D22" s="17">
        <v>82.70074692</v>
      </c>
      <c r="E22" s="17">
        <f t="shared" si="0"/>
        <v>31.600746919999999</v>
      </c>
      <c r="F22" s="17">
        <f t="shared" si="1"/>
        <v>178.93967678369197</v>
      </c>
      <c r="G22" s="17">
        <v>-42.290255729999998</v>
      </c>
    </row>
    <row r="23" spans="1:7" x14ac:dyDescent="0.25">
      <c r="A23" s="21">
        <v>320</v>
      </c>
      <c r="B23" s="17">
        <v>15.956095106389883</v>
      </c>
      <c r="C23" s="17">
        <v>57.635882762397692</v>
      </c>
      <c r="D23" s="17">
        <v>76.649472759999995</v>
      </c>
      <c r="E23" s="17">
        <f t="shared" si="0"/>
        <v>25.549472759999993</v>
      </c>
      <c r="F23" s="17">
        <f t="shared" si="1"/>
        <v>144.67425118912794</v>
      </c>
      <c r="G23" s="17">
        <v>14.983445939999999</v>
      </c>
    </row>
    <row r="24" spans="1:7" x14ac:dyDescent="0.25">
      <c r="A24" s="21">
        <v>310</v>
      </c>
      <c r="B24" s="17">
        <v>41.997314927153333</v>
      </c>
      <c r="C24" s="17">
        <v>55.640170460661736</v>
      </c>
      <c r="D24" s="17">
        <v>67.460500879999998</v>
      </c>
      <c r="E24" s="17">
        <f t="shared" si="0"/>
        <v>16.360500879999996</v>
      </c>
      <c r="F24" s="17">
        <f t="shared" si="1"/>
        <v>92.641567836919563</v>
      </c>
      <c r="G24" s="17">
        <v>22.156949919999999</v>
      </c>
    </row>
    <row r="25" spans="1:7" x14ac:dyDescent="0.25">
      <c r="A25" s="21">
        <v>300</v>
      </c>
      <c r="B25" s="17">
        <v>68.480860232600008</v>
      </c>
      <c r="C25" s="17">
        <v>64.348250224275574</v>
      </c>
      <c r="D25" s="17">
        <v>75.080623900000006</v>
      </c>
      <c r="E25" s="17">
        <f t="shared" si="0"/>
        <v>23.980623900000005</v>
      </c>
      <c r="F25" s="17">
        <f t="shared" si="1"/>
        <v>135.79062231030582</v>
      </c>
      <c r="G25" s="17">
        <v>-24.34613461</v>
      </c>
    </row>
    <row r="26" spans="1:7" x14ac:dyDescent="0.25">
      <c r="A26" s="21">
        <v>290</v>
      </c>
      <c r="B26" s="17">
        <v>45.453284605690001</v>
      </c>
      <c r="C26" s="17">
        <v>81.113132815627438</v>
      </c>
      <c r="D26" s="17">
        <v>78.890685410000003</v>
      </c>
      <c r="E26" s="17">
        <f t="shared" si="0"/>
        <v>27.790685410000002</v>
      </c>
      <c r="F26" s="17">
        <f t="shared" si="1"/>
        <v>157.36514954699888</v>
      </c>
      <c r="G26" s="17">
        <v>-39.539900439999997</v>
      </c>
    </row>
    <row r="27" spans="1:7" x14ac:dyDescent="0.25">
      <c r="A27" s="21">
        <v>280</v>
      </c>
      <c r="B27" s="17">
        <v>47.727334833040004</v>
      </c>
      <c r="C27" s="17">
        <v>74.39879967622737</v>
      </c>
      <c r="D27" s="17">
        <v>74.184138840000003</v>
      </c>
      <c r="E27" s="17">
        <f t="shared" si="0"/>
        <v>23.084138840000001</v>
      </c>
      <c r="F27" s="17">
        <f t="shared" si="1"/>
        <v>130.71426296715742</v>
      </c>
      <c r="G27" s="17">
        <v>-26.997880129999999</v>
      </c>
    </row>
    <row r="28" spans="1:7" x14ac:dyDescent="0.25">
      <c r="A28" s="21">
        <v>270</v>
      </c>
      <c r="B28" s="17">
        <v>37.648466631743332</v>
      </c>
      <c r="C28" s="17">
        <v>75.251079592980602</v>
      </c>
      <c r="D28" s="17">
        <v>71.942926189999994</v>
      </c>
      <c r="E28" s="17">
        <f t="shared" si="0"/>
        <v>20.842926189999993</v>
      </c>
      <c r="F28" s="17">
        <f t="shared" si="1"/>
        <v>118.02336460928649</v>
      </c>
      <c r="G28" s="17">
        <v>-15.349778880000001</v>
      </c>
    </row>
    <row r="29" spans="1:7" x14ac:dyDescent="0.25">
      <c r="A29" s="21">
        <v>260</v>
      </c>
      <c r="B29" s="17">
        <v>-12.582394595945667</v>
      </c>
      <c r="C29" s="17">
        <v>79.467823123205349</v>
      </c>
      <c r="D29" s="17">
        <v>78.890685410000003</v>
      </c>
      <c r="E29" s="17">
        <f t="shared" si="0"/>
        <v>27.790685410000002</v>
      </c>
      <c r="F29" s="17">
        <f t="shared" si="1"/>
        <v>157.36514954699888</v>
      </c>
      <c r="G29" s="17">
        <v>-33.226731030000003</v>
      </c>
    </row>
    <row r="30" spans="1:7" x14ac:dyDescent="0.25">
      <c r="A30" s="21">
        <v>250</v>
      </c>
      <c r="B30" s="17">
        <v>11.61808121786575</v>
      </c>
      <c r="C30" s="17">
        <v>29.982781751335541</v>
      </c>
      <c r="D30" s="17">
        <v>60.960984179999997</v>
      </c>
      <c r="E30" s="17">
        <f t="shared" si="0"/>
        <v>9.8609841799999955</v>
      </c>
      <c r="F30" s="17">
        <f t="shared" si="1"/>
        <v>55.837962514156267</v>
      </c>
      <c r="G30" s="17">
        <v>-43.051980530000002</v>
      </c>
    </row>
    <row r="31" spans="1:7" x14ac:dyDescent="0.25">
      <c r="A31" s="21">
        <v>240</v>
      </c>
      <c r="B31" s="17">
        <v>8.3699858076261666</v>
      </c>
      <c r="C31" s="17">
        <v>18.435379371598042</v>
      </c>
      <c r="D31" s="17">
        <v>69.477592270000002</v>
      </c>
      <c r="E31" s="17">
        <f t="shared" si="0"/>
        <v>18.377592270000001</v>
      </c>
      <c r="F31" s="17">
        <f t="shared" si="1"/>
        <v>104.06337638731598</v>
      </c>
      <c r="G31" s="17">
        <v>20.484156540000001</v>
      </c>
    </row>
    <row r="32" spans="1:7" x14ac:dyDescent="0.25">
      <c r="A32" s="21">
        <v>230</v>
      </c>
      <c r="B32" s="17">
        <v>38.262463514888331</v>
      </c>
      <c r="C32" s="17">
        <v>11.953051963756023</v>
      </c>
      <c r="D32" s="17">
        <v>66.115773290000007</v>
      </c>
      <c r="E32" s="17">
        <f t="shared" si="0"/>
        <v>15.015773290000006</v>
      </c>
      <c r="F32" s="17">
        <f t="shared" si="1"/>
        <v>85.027028822197096</v>
      </c>
      <c r="G32" s="17">
        <v>103.69937520000001</v>
      </c>
    </row>
    <row r="33" spans="1:7" x14ac:dyDescent="0.25">
      <c r="A33" s="21">
        <v>220</v>
      </c>
      <c r="B33" s="17">
        <v>15.839642914525399</v>
      </c>
      <c r="C33" s="17">
        <v>4.1368305492332835</v>
      </c>
      <c r="D33" s="17">
        <v>71.494683660000007</v>
      </c>
      <c r="E33" s="17">
        <f t="shared" si="0"/>
        <v>20.394683660000005</v>
      </c>
      <c r="F33" s="17">
        <f t="shared" si="1"/>
        <v>115.48518493771239</v>
      </c>
      <c r="G33" s="17">
        <v>92.087716650000004</v>
      </c>
    </row>
    <row r="34" spans="1:7" x14ac:dyDescent="0.25">
      <c r="A34" s="21">
        <v>210</v>
      </c>
      <c r="B34" s="17">
        <v>2.0373922182956661</v>
      </c>
      <c r="C34" s="17">
        <v>20.475995551580038</v>
      </c>
      <c r="D34" s="17">
        <v>61.633347980000003</v>
      </c>
      <c r="E34" s="17">
        <f t="shared" si="0"/>
        <v>10.533347980000002</v>
      </c>
      <c r="F34" s="17">
        <f t="shared" si="1"/>
        <v>59.645232049830142</v>
      </c>
      <c r="G34" s="17">
        <v>99.260506070000005</v>
      </c>
    </row>
    <row r="35" spans="1:7" x14ac:dyDescent="0.25">
      <c r="A35" s="21">
        <v>200</v>
      </c>
      <c r="B35" s="17">
        <v>-10.739094260267599</v>
      </c>
      <c r="C35" s="17">
        <v>45.133356726755146</v>
      </c>
      <c r="D35" s="17">
        <v>58.719771530000003</v>
      </c>
      <c r="E35" s="17">
        <f t="shared" si="0"/>
        <v>7.6197715300000013</v>
      </c>
      <c r="F35" s="17">
        <f t="shared" si="1"/>
        <v>43.147064156285403</v>
      </c>
      <c r="G35" s="17">
        <v>77.80501941</v>
      </c>
    </row>
    <row r="36" spans="1:7" x14ac:dyDescent="0.25">
      <c r="A36" s="21">
        <v>190</v>
      </c>
      <c r="B36" s="17">
        <v>62.697002894079993</v>
      </c>
      <c r="C36" s="17">
        <v>63.500928345095609</v>
      </c>
      <c r="D36" s="17">
        <v>51.996133569999998</v>
      </c>
      <c r="E36" s="17">
        <f t="shared" si="0"/>
        <v>0.89613356999999638</v>
      </c>
      <c r="F36" s="17">
        <f t="shared" si="1"/>
        <v>5.0743690260475445</v>
      </c>
      <c r="G36" s="17">
        <v>16.987082279999999</v>
      </c>
    </row>
    <row r="37" spans="1:7" x14ac:dyDescent="0.25">
      <c r="A37" s="21">
        <v>180</v>
      </c>
      <c r="B37" s="17">
        <v>86.995750061479995</v>
      </c>
      <c r="C37" s="17">
        <v>73.552219572450142</v>
      </c>
      <c r="D37" s="17">
        <v>43.255404220000003</v>
      </c>
      <c r="E37" s="17">
        <f t="shared" si="0"/>
        <v>-7.8445957799999988</v>
      </c>
      <c r="F37" s="17">
        <f t="shared" si="1"/>
        <v>-44.420134654586626</v>
      </c>
      <c r="G37" s="17">
        <v>-31.308127760000001</v>
      </c>
    </row>
    <row r="38" spans="1:7" x14ac:dyDescent="0.25">
      <c r="A38" s="21">
        <v>170</v>
      </c>
      <c r="B38" s="17">
        <v>119.0317054037</v>
      </c>
      <c r="C38" s="17">
        <v>81.438161825086539</v>
      </c>
      <c r="D38" s="17">
        <v>55.35795255</v>
      </c>
      <c r="E38" s="17">
        <f t="shared" si="0"/>
        <v>4.2579525499999988</v>
      </c>
      <c r="F38" s="17">
        <f t="shared" si="1"/>
        <v>24.110716591166472</v>
      </c>
      <c r="G38" s="17">
        <v>-37.556271879999997</v>
      </c>
    </row>
    <row r="39" spans="1:7" x14ac:dyDescent="0.25">
      <c r="A39" s="21">
        <v>160</v>
      </c>
      <c r="B39" s="17">
        <v>121.690308721275</v>
      </c>
      <c r="C39" s="17">
        <v>104.98131414958179</v>
      </c>
      <c r="D39" s="17">
        <v>74.856502640000002</v>
      </c>
      <c r="E39" s="17">
        <f t="shared" si="0"/>
        <v>23.756502640000001</v>
      </c>
      <c r="F39" s="17">
        <f t="shared" si="1"/>
        <v>134.52153250283126</v>
      </c>
      <c r="G39" s="17">
        <v>6.3000690739999996</v>
      </c>
    </row>
    <row r="40" spans="1:7" x14ac:dyDescent="0.25">
      <c r="A40" s="21">
        <v>150</v>
      </c>
      <c r="B40" s="17">
        <v>143.585522635475</v>
      </c>
      <c r="C40" s="17">
        <v>98.31896731748472</v>
      </c>
      <c r="D40" s="17">
        <v>54.685588750000001</v>
      </c>
      <c r="E40" s="17">
        <f t="shared" si="0"/>
        <v>3.5855887499999994</v>
      </c>
      <c r="F40" s="17">
        <f t="shared" si="1"/>
        <v>20.303447055492637</v>
      </c>
      <c r="G40" s="17">
        <v>40.311867309999997</v>
      </c>
    </row>
    <row r="41" spans="1:7" x14ac:dyDescent="0.25">
      <c r="A41" s="21">
        <v>140</v>
      </c>
      <c r="B41" s="17">
        <v>101.36970689651834</v>
      </c>
      <c r="C41" s="17">
        <v>92.756724004756464</v>
      </c>
      <c r="D41" s="17">
        <v>56.254437609999997</v>
      </c>
      <c r="E41" s="17">
        <f t="shared" si="0"/>
        <v>5.1544376099999951</v>
      </c>
      <c r="F41" s="17">
        <f t="shared" si="1"/>
        <v>29.187075934314809</v>
      </c>
      <c r="G41" s="17">
        <v>76.113647369999995</v>
      </c>
    </row>
    <row r="42" spans="1:7" x14ac:dyDescent="0.25">
      <c r="A42" s="21">
        <v>130</v>
      </c>
      <c r="B42" s="17">
        <v>139.67710644118</v>
      </c>
      <c r="C42" s="17">
        <v>90.878597453910814</v>
      </c>
      <c r="D42" s="17">
        <v>50.65140598</v>
      </c>
      <c r="E42" s="17">
        <f t="shared" si="0"/>
        <v>-0.44859402000000159</v>
      </c>
      <c r="F42" s="17">
        <f t="shared" si="1"/>
        <v>-2.5401699886749811</v>
      </c>
      <c r="G42" s="17">
        <v>135.1744726</v>
      </c>
    </row>
    <row r="43" spans="1:7" x14ac:dyDescent="0.25">
      <c r="A43" s="21">
        <v>120</v>
      </c>
      <c r="B43" s="17">
        <v>141.63400095943334</v>
      </c>
      <c r="C43" s="17">
        <v>106.71529699521996</v>
      </c>
      <c r="D43" s="17">
        <v>80.011291740000004</v>
      </c>
      <c r="E43" s="17">
        <f t="shared" si="0"/>
        <v>28.911291740000003</v>
      </c>
      <c r="F43" s="17">
        <f t="shared" si="1"/>
        <v>163.71059875424689</v>
      </c>
      <c r="G43" s="17">
        <v>198.71203879999999</v>
      </c>
    </row>
    <row r="44" spans="1:7" x14ac:dyDescent="0.25">
      <c r="A44" s="21">
        <v>110</v>
      </c>
      <c r="B44" s="17">
        <v>148.13119687682502</v>
      </c>
      <c r="C44" s="17">
        <v>108.61854914398027</v>
      </c>
      <c r="D44" s="17">
        <v>66.339894549999997</v>
      </c>
      <c r="E44" s="17">
        <f t="shared" si="0"/>
        <v>15.239894549999995</v>
      </c>
      <c r="F44" s="17">
        <f t="shared" si="1"/>
        <v>86.296118629671554</v>
      </c>
      <c r="G44" s="17">
        <v>186.20217389999999</v>
      </c>
    </row>
    <row r="45" spans="1:7" x14ac:dyDescent="0.25">
      <c r="A45" s="21">
        <v>100</v>
      </c>
      <c r="B45" s="17">
        <v>222.19606422728336</v>
      </c>
      <c r="C45" s="17">
        <v>110.71965338799785</v>
      </c>
      <c r="D45" s="17">
        <v>73.960017570000005</v>
      </c>
      <c r="E45" s="17">
        <f t="shared" si="0"/>
        <v>22.860017570000004</v>
      </c>
      <c r="F45" s="17">
        <f t="shared" si="1"/>
        <v>129.44517310305778</v>
      </c>
      <c r="G45" s="17">
        <v>210.3708585</v>
      </c>
    </row>
    <row r="46" spans="1:7" x14ac:dyDescent="0.25">
      <c r="A46" s="21">
        <v>90</v>
      </c>
      <c r="B46" s="17">
        <v>234.45945945946664</v>
      </c>
      <c r="C46" s="17">
        <v>110.41160900429524</v>
      </c>
      <c r="D46" s="17">
        <v>83.821353250000001</v>
      </c>
      <c r="E46" s="17">
        <f t="shared" si="0"/>
        <v>32.72135325</v>
      </c>
      <c r="F46" s="17">
        <f t="shared" si="1"/>
        <v>185.28512599094</v>
      </c>
      <c r="G46" s="17">
        <v>225.59535059999999</v>
      </c>
    </row>
    <row r="47" spans="1:7" x14ac:dyDescent="0.25">
      <c r="A47" s="21">
        <v>80</v>
      </c>
      <c r="B47" s="17">
        <v>223.98648648650001</v>
      </c>
      <c r="C47" s="17">
        <v>91.538035589541124</v>
      </c>
      <c r="D47" s="17">
        <v>97.268629169999997</v>
      </c>
      <c r="E47" s="17">
        <f t="shared" si="0"/>
        <v>46.168629169999996</v>
      </c>
      <c r="F47" s="17">
        <f t="shared" si="1"/>
        <v>261.43051625141561</v>
      </c>
      <c r="G47" s="17">
        <v>194.30246679999999</v>
      </c>
    </row>
    <row r="48" spans="1:7" x14ac:dyDescent="0.25">
      <c r="A48" s="21">
        <v>70</v>
      </c>
      <c r="B48" s="17">
        <v>214.32432432432</v>
      </c>
      <c r="C48" s="17">
        <v>69.369355729347802</v>
      </c>
      <c r="D48" s="17">
        <v>76.201230229999993</v>
      </c>
      <c r="E48" s="17">
        <f t="shared" si="0"/>
        <v>25.101230229999992</v>
      </c>
      <c r="F48" s="17">
        <f t="shared" si="1"/>
        <v>142.13607151755375</v>
      </c>
      <c r="G48" s="17">
        <v>184.47435909999999</v>
      </c>
    </row>
    <row r="49" spans="1:7" x14ac:dyDescent="0.25">
      <c r="A49" s="21">
        <v>60</v>
      </c>
      <c r="B49" s="17">
        <v>194.59459459456664</v>
      </c>
      <c r="C49" s="17">
        <v>70.396700083463998</v>
      </c>
      <c r="D49" s="17">
        <v>61.85746924</v>
      </c>
      <c r="E49" s="17">
        <f t="shared" si="0"/>
        <v>10.757469239999999</v>
      </c>
      <c r="F49" s="17">
        <f t="shared" si="1"/>
        <v>60.914321857304635</v>
      </c>
      <c r="G49" s="17">
        <v>159.44319619999999</v>
      </c>
    </row>
    <row r="50" spans="1:7" x14ac:dyDescent="0.25">
      <c r="A50" s="21">
        <v>50</v>
      </c>
      <c r="B50" s="17">
        <v>174.6214628075</v>
      </c>
      <c r="C50" s="17">
        <v>75.780064449280161</v>
      </c>
      <c r="D50" s="17">
        <v>73.735896310000001</v>
      </c>
      <c r="E50" s="17">
        <f t="shared" si="0"/>
        <v>22.63589631</v>
      </c>
      <c r="F50" s="17">
        <f t="shared" si="1"/>
        <v>128.17608329558325</v>
      </c>
      <c r="G50" s="17">
        <v>131.72884690000001</v>
      </c>
    </row>
    <row r="51" spans="1:7" x14ac:dyDescent="0.25">
      <c r="A51" s="21">
        <v>40</v>
      </c>
      <c r="B51" s="17">
        <v>124.45909097071201</v>
      </c>
      <c r="C51" s="17">
        <v>66.356114759378698</v>
      </c>
      <c r="D51" s="17">
        <v>55.133831280000003</v>
      </c>
      <c r="E51" s="17">
        <f t="shared" si="0"/>
        <v>4.0338312800000011</v>
      </c>
      <c r="F51" s="17">
        <f t="shared" si="1"/>
        <v>22.841626727066824</v>
      </c>
      <c r="G51" s="17">
        <v>96.853141300000004</v>
      </c>
    </row>
    <row r="52" spans="1:7" x14ac:dyDescent="0.25">
      <c r="A52" s="21">
        <v>30</v>
      </c>
      <c r="B52" s="17">
        <v>51.027336932666664</v>
      </c>
      <c r="C52" s="17">
        <v>44.966210631985618</v>
      </c>
      <c r="D52" s="17">
        <v>44.824253079999998</v>
      </c>
      <c r="E52" s="17">
        <f t="shared" si="0"/>
        <v>-6.2757469200000031</v>
      </c>
      <c r="F52" s="17">
        <f t="shared" si="1"/>
        <v>-35.536505775764454</v>
      </c>
      <c r="G52" s="17">
        <v>60.187453849999997</v>
      </c>
    </row>
    <row r="53" spans="1:7" x14ac:dyDescent="0.25">
      <c r="A53" s="21">
        <v>20</v>
      </c>
      <c r="B53" s="17">
        <v>56.568478669603337</v>
      </c>
      <c r="C53" s="17">
        <v>16.959650875948473</v>
      </c>
      <c r="D53" s="17">
        <v>49.082557119999997</v>
      </c>
      <c r="E53" s="17">
        <f t="shared" si="0"/>
        <v>-2.0174428800000044</v>
      </c>
      <c r="F53" s="17">
        <f t="shared" si="1"/>
        <v>-11.423798867497194</v>
      </c>
      <c r="G53" s="17">
        <v>39.627315379999999</v>
      </c>
    </row>
    <row r="54" spans="1:7" x14ac:dyDescent="0.25">
      <c r="A54" s="21">
        <v>10</v>
      </c>
      <c r="B54" s="17">
        <v>60.358562381857993</v>
      </c>
      <c r="C54" s="17">
        <v>2.3374836221342261</v>
      </c>
      <c r="D54" s="17">
        <v>44.376010540000003</v>
      </c>
      <c r="E54" s="17">
        <f t="shared" si="0"/>
        <v>-6.7239894599999985</v>
      </c>
      <c r="F54" s="17">
        <f t="shared" si="1"/>
        <v>-38.07468550396375</v>
      </c>
      <c r="G54" s="17">
        <v>10.122269770000001</v>
      </c>
    </row>
    <row r="55" spans="1:7" x14ac:dyDescent="0.25">
      <c r="A55" s="21">
        <v>0</v>
      </c>
      <c r="B55" s="17">
        <v>20.628146859474999</v>
      </c>
      <c r="C55" s="17">
        <v>1.9141489735064474</v>
      </c>
      <c r="D55" s="17">
        <v>51.099648510000002</v>
      </c>
      <c r="E55" s="17">
        <f t="shared" si="0"/>
        <v>-3.5148999999989883E-4</v>
      </c>
      <c r="F55" s="17">
        <f t="shared" si="1"/>
        <v>-1.990317100792179E-3</v>
      </c>
      <c r="G55" s="17">
        <v>7.4540892889999997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Land - flooding - sea levels</vt:lpstr>
      <vt:lpstr>ETopo1 hypsometry slopes</vt:lpstr>
      <vt:lpstr>hypsometric slope tests </vt:lpstr>
      <vt:lpstr>errors</vt:lpstr>
      <vt:lpstr>pearson </vt:lpstr>
      <vt:lpstr>Binned curves used for comparis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Franca Margot Marcilly</dc:creator>
  <cp:lastModifiedBy>Chloe Franca Margot Marcilly</cp:lastModifiedBy>
  <dcterms:created xsi:type="dcterms:W3CDTF">2021-11-12T09:20:09Z</dcterms:created>
  <dcterms:modified xsi:type="dcterms:W3CDTF">2022-05-24T10:19:39Z</dcterms:modified>
</cp:coreProperties>
</file>